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53.228.10\Utilisateurs$\simmonr1\Mes Documents\Outlook Files\HTMA\"/>
    </mc:Choice>
  </mc:AlternateContent>
  <bookViews>
    <workbookView xWindow="0" yWindow="576" windowWidth="16392" windowHeight="5640" activeTab="4"/>
  </bookViews>
  <sheets>
    <sheet name="0. Summary" sheetId="7" r:id="rId1"/>
    <sheet name="1. Restricted" sheetId="1" r:id="rId2"/>
    <sheet name="2. Unrestricted" sheetId="10" r:id="rId3"/>
    <sheet name="3. Full Closure" sheetId="11" r:id="rId4"/>
    <sheet name="Data" sheetId="12" r:id="rId5"/>
    <sheet name="Data Sheet" sheetId="4" state="hidden" r:id="rId6"/>
  </sheets>
  <definedNames>
    <definedName name="_xlnm.Print_Area" localSheetId="1">'1. Restricted'!$A$1:$Q$31</definedName>
  </definedNames>
  <calcPr calcId="152511"/>
</workbook>
</file>

<file path=xl/calcChain.xml><?xml version="1.0" encoding="utf-8"?>
<calcChain xmlns="http://schemas.openxmlformats.org/spreadsheetml/2006/main">
  <c r="D13" i="11" l="1"/>
  <c r="D17" i="1"/>
  <c r="D13" i="1"/>
  <c r="D15" i="11"/>
  <c r="D15" i="10"/>
  <c r="D13" i="10"/>
  <c r="H22" i="11"/>
  <c r="H21" i="11"/>
  <c r="H22" i="10"/>
  <c r="H21" i="10"/>
  <c r="H24" i="1"/>
  <c r="H23" i="1"/>
  <c r="D21" i="1"/>
  <c r="D23" i="11" l="1"/>
  <c r="D22" i="11"/>
  <c r="P21" i="11"/>
  <c r="L21" i="11"/>
  <c r="D21" i="11"/>
  <c r="P20" i="11"/>
  <c r="L20" i="11"/>
  <c r="H20" i="11"/>
  <c r="D20" i="11"/>
  <c r="P19" i="11"/>
  <c r="L19" i="11"/>
  <c r="H19" i="11"/>
  <c r="H25" i="11" s="1"/>
  <c r="H21" i="7" s="1"/>
  <c r="D19" i="11"/>
  <c r="D23" i="10"/>
  <c r="D22" i="10"/>
  <c r="P21" i="10"/>
  <c r="L21" i="10"/>
  <c r="D21" i="10"/>
  <c r="P20" i="10"/>
  <c r="L20" i="10"/>
  <c r="H20" i="10"/>
  <c r="D20" i="10"/>
  <c r="P19" i="10"/>
  <c r="L19" i="10"/>
  <c r="H19" i="10"/>
  <c r="D19" i="10"/>
  <c r="D25" i="10"/>
  <c r="F20" i="7" s="1"/>
  <c r="H22" i="1"/>
  <c r="D25" i="1"/>
  <c r="P23" i="1"/>
  <c r="P22" i="1"/>
  <c r="P21" i="1"/>
  <c r="L23" i="1"/>
  <c r="L22" i="1"/>
  <c r="L21" i="1"/>
  <c r="H21" i="1"/>
  <c r="D24" i="1"/>
  <c r="D23" i="1"/>
  <c r="D22" i="1"/>
  <c r="P25" i="10" l="1"/>
  <c r="F23" i="7" s="1"/>
  <c r="L25" i="10"/>
  <c r="F22" i="7" s="1"/>
  <c r="H27" i="1"/>
  <c r="D21" i="7" s="1"/>
  <c r="P27" i="1"/>
  <c r="D23" i="7" s="1"/>
  <c r="L27" i="1"/>
  <c r="D22" i="7" s="1"/>
  <c r="H25" i="10"/>
  <c r="F21" i="7" s="1"/>
  <c r="D27" i="1"/>
  <c r="D20" i="7" s="1"/>
  <c r="P25" i="11"/>
  <c r="H23" i="7" s="1"/>
  <c r="D25" i="11"/>
  <c r="H20" i="7" s="1"/>
  <c r="L25" i="11"/>
  <c r="H22" i="7" s="1"/>
  <c r="F25" i="7" l="1"/>
  <c r="D25" i="7"/>
  <c r="P28" i="10"/>
  <c r="N28" i="10" s="1"/>
  <c r="P30" i="1"/>
  <c r="N30" i="1" s="1"/>
  <c r="H25" i="7"/>
  <c r="P28" i="11"/>
  <c r="N28" i="11" s="1"/>
</calcChain>
</file>

<file path=xl/sharedStrings.xml><?xml version="1.0" encoding="utf-8"?>
<sst xmlns="http://schemas.openxmlformats.org/spreadsheetml/2006/main" count="446" uniqueCount="115">
  <si>
    <t>Urban Street</t>
  </si>
  <si>
    <t>Safety</t>
  </si>
  <si>
    <t>Environment</t>
  </si>
  <si>
    <t>Value for Money</t>
  </si>
  <si>
    <t>Public Perception</t>
  </si>
  <si>
    <t>Category</t>
  </si>
  <si>
    <t>Select</t>
  </si>
  <si>
    <t>Rating</t>
  </si>
  <si>
    <t>Traffic</t>
  </si>
  <si>
    <t>Pressure</t>
  </si>
  <si>
    <t>Fatigue</t>
  </si>
  <si>
    <t>Public</t>
  </si>
  <si>
    <t>Space</t>
  </si>
  <si>
    <t xml:space="preserve">Vehicle/ plant movement </t>
  </si>
  <si>
    <t>Noise</t>
  </si>
  <si>
    <t>Outputs</t>
  </si>
  <si>
    <t>Programme</t>
  </si>
  <si>
    <t>Savings</t>
  </si>
  <si>
    <t>Congestion</t>
  </si>
  <si>
    <t>Rural All Purpose</t>
  </si>
  <si>
    <t>Vehicle/ plant movement</t>
  </si>
  <si>
    <t>Lowest possible score</t>
  </si>
  <si>
    <t>Highest possible score</t>
  </si>
  <si>
    <t>No change</t>
  </si>
  <si>
    <t>Increased Environmental impact</t>
  </si>
  <si>
    <t>Extended programme</t>
  </si>
  <si>
    <t>No change to programme</t>
  </si>
  <si>
    <t>Reduced programme</t>
  </si>
  <si>
    <t>Reduced delays</t>
  </si>
  <si>
    <t>Increased delays</t>
  </si>
  <si>
    <t>Restricted</t>
  </si>
  <si>
    <t>Conditions of restriction:</t>
  </si>
  <si>
    <t>Scheme:</t>
  </si>
  <si>
    <t>Type of road:</t>
  </si>
  <si>
    <t>Type of road</t>
  </si>
  <si>
    <t>Communication</t>
  </si>
  <si>
    <t>Minimum requirement</t>
  </si>
  <si>
    <t>Minimum requirement (i.e. advance warning signage)</t>
  </si>
  <si>
    <t>Site specific media campaign (e.g. Public Liaison Officer)</t>
  </si>
  <si>
    <t>Access</t>
  </si>
  <si>
    <t>Site specific campaign (e.g. letter drop)</t>
  </si>
  <si>
    <t>Reactive engagement</t>
  </si>
  <si>
    <t>Proactive stakeholder engagement</t>
  </si>
  <si>
    <t>Unrestricted</t>
  </si>
  <si>
    <t>Full Closure</t>
  </si>
  <si>
    <t>5-12</t>
  </si>
  <si>
    <t>18-25</t>
  </si>
  <si>
    <t>13-17</t>
  </si>
  <si>
    <t>3-7</t>
  </si>
  <si>
    <t>11-15</t>
  </si>
  <si>
    <t>8-10</t>
  </si>
  <si>
    <t>Low</t>
  </si>
  <si>
    <t>Medium</t>
  </si>
  <si>
    <t>High</t>
  </si>
  <si>
    <t>Eliminated as far as possible</t>
  </si>
  <si>
    <t>Controlled but remains a significant risk (e.g. close proximity)</t>
  </si>
  <si>
    <t>High traffic volumes passing at high speed</t>
  </si>
  <si>
    <t>Adequate window (8 hours+)</t>
  </si>
  <si>
    <t>Reduced window (4 to 8 hours)</t>
  </si>
  <si>
    <t>Compressed window (&lt;4 hours)</t>
  </si>
  <si>
    <t>Maximum available space</t>
  </si>
  <si>
    <t>Medium available space (e.g. 1.5m+ safety zone) window (4 to 8hours)</t>
  </si>
  <si>
    <t>Minimum available (e.g. 0.5m safety zone)</t>
  </si>
  <si>
    <t>Day time (07:00hrs to 18:00hrs)</t>
  </si>
  <si>
    <t>Day and night time</t>
  </si>
  <si>
    <t>Night time (00:00hrs to 07:00hrs)</t>
  </si>
  <si>
    <t>Absolute minimum road movements/ Co2</t>
  </si>
  <si>
    <t>Reduced movements</t>
  </si>
  <si>
    <t>No reduction to movements/ Co2</t>
  </si>
  <si>
    <t>Medium likelihood of disturbance</t>
  </si>
  <si>
    <t>High likelihood of disturbance</t>
  </si>
  <si>
    <t>Minimum output (i.e. &lt;50% shift worked)</t>
  </si>
  <si>
    <t>Average/ standard output</t>
  </si>
  <si>
    <t>Maximum output (i.e. full shift)</t>
  </si>
  <si>
    <t>Scheme cost increases</t>
  </si>
  <si>
    <t>No change to overall scheme cost</t>
  </si>
  <si>
    <t>Cost saving achieved</t>
  </si>
  <si>
    <t>Risks significantly reduced</t>
  </si>
  <si>
    <t>Some reduction to risk</t>
  </si>
  <si>
    <t>Some reduction to Environmental impact</t>
  </si>
  <si>
    <t>Significantly reduced Environmental impact</t>
  </si>
  <si>
    <t>Some improvement to public perception</t>
  </si>
  <si>
    <t>Significant efficiencies possible</t>
  </si>
  <si>
    <t>Some efficiencies possible</t>
  </si>
  <si>
    <t>Little to no efficiencies possible</t>
  </si>
  <si>
    <t>Significant benefit to option</t>
  </si>
  <si>
    <t>Some benefit to option</t>
  </si>
  <si>
    <t>Little to no benefit to option</t>
  </si>
  <si>
    <t>Significantly improved public perception</t>
  </si>
  <si>
    <t>Partially separated from works</t>
  </si>
  <si>
    <t>Limited separation from works</t>
  </si>
  <si>
    <t>Low likelihood of disturbance</t>
  </si>
  <si>
    <t>Completely separated from works</t>
  </si>
  <si>
    <t>for example, 8pm to 6am Monday to Friday</t>
  </si>
  <si>
    <t>Option score:</t>
  </si>
  <si>
    <t>Summary</t>
  </si>
  <si>
    <t>Option:</t>
  </si>
  <si>
    <t>Urban Strategic / Distributor</t>
  </si>
  <si>
    <t>Conventional materials</t>
  </si>
  <si>
    <t>Recycling</t>
  </si>
  <si>
    <t>&gt;20% recycled content materials</t>
  </si>
  <si>
    <t>&lt;20% recycled content materials</t>
  </si>
  <si>
    <t>Material Innovation</t>
  </si>
  <si>
    <t>Low Temp Asphalt &gt;=10% Co2 reduced</t>
  </si>
  <si>
    <t>Reycling</t>
  </si>
  <si>
    <t>SCORE</t>
  </si>
  <si>
    <t>4-8</t>
  </si>
  <si>
    <t>Low Temp Asphalt &lt;10% Co2 reduced</t>
  </si>
  <si>
    <t>10-14</t>
  </si>
  <si>
    <t>15-20</t>
  </si>
  <si>
    <r>
      <t>Option 1:</t>
    </r>
    <r>
      <rPr>
        <sz val="14"/>
        <color theme="0"/>
        <rFont val="Arial"/>
        <family val="2"/>
      </rPr>
      <t xml:space="preserve"> Restricted Lane Closures</t>
    </r>
  </si>
  <si>
    <r>
      <t>Option 3:</t>
    </r>
    <r>
      <rPr>
        <sz val="14"/>
        <color theme="0"/>
        <rFont val="Arial"/>
        <family val="2"/>
      </rPr>
      <t xml:space="preserve"> Full Closure</t>
    </r>
  </si>
  <si>
    <r>
      <t>Option 2:</t>
    </r>
    <r>
      <rPr>
        <sz val="14"/>
        <rFont val="Arial"/>
        <family val="2"/>
      </rPr>
      <t xml:space="preserve"> Unrestricted Lane Closures</t>
    </r>
  </si>
  <si>
    <t>Urban Strategic/ Distributor</t>
  </si>
  <si>
    <t>Innovation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</si>
</sst>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4"/>
      <color theme="0"/>
      <name val="Arial"/>
      <family val="2"/>
    </font>
    <font>
      <b/>
      <sz val="12"/>
      <name val="Arial"/>
      <family val="2"/>
      <scheme val="minor"/>
    </font>
    <font>
      <b/>
      <sz val="14"/>
      <name val="Arial"/>
      <family val="2"/>
      <scheme val="minor"/>
    </font>
    <font>
      <sz val="14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DDE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005654"/>
        <bgColor indexed="64"/>
      </patternFill>
    </fill>
    <fill>
      <patternFill patternType="solid">
        <fgColor rgb="FFBCD24E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0" fillId="3" borderId="19" xfId="0" applyNumberFormat="1" applyFill="1" applyBorder="1" applyAlignment="1">
      <alignment horizontal="center" vertical="center"/>
    </xf>
    <xf numFmtId="49" fontId="0" fillId="4" borderId="20" xfId="0" applyNumberForma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3" borderId="22" xfId="0" applyFill="1" applyBorder="1" applyAlignment="1">
      <alignment horizontal="center" vertical="center"/>
    </xf>
    <xf numFmtId="0" fontId="2" fillId="5" borderId="21" xfId="0" applyFont="1" applyFill="1" applyBorder="1" applyAlignment="1">
      <alignment vertical="center"/>
    </xf>
    <xf numFmtId="0" fontId="2" fillId="5" borderId="2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49" fontId="6" fillId="6" borderId="23" xfId="0" applyNumberFormat="1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0" fillId="0" borderId="0" xfId="0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8" fillId="11" borderId="26" xfId="0" applyFont="1" applyFill="1" applyBorder="1" applyAlignment="1" applyProtection="1">
      <alignment horizontal="center" vertical="center"/>
    </xf>
    <xf numFmtId="0" fontId="12" fillId="13" borderId="26" xfId="0" applyFont="1" applyFill="1" applyBorder="1" applyAlignment="1" applyProtection="1">
      <alignment horizontal="center" vertical="center"/>
    </xf>
    <xf numFmtId="0" fontId="8" fillId="12" borderId="26" xfId="0" applyFont="1" applyFill="1" applyBorder="1" applyAlignment="1" applyProtection="1">
      <alignment horizontal="center" vertical="center"/>
    </xf>
    <xf numFmtId="0" fontId="3" fillId="8" borderId="24" xfId="0" applyFont="1" applyFill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12" fillId="0" borderId="8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left" vertical="center"/>
    </xf>
    <xf numFmtId="0" fontId="5" fillId="5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/>
    </xf>
    <xf numFmtId="0" fontId="0" fillId="1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1" xfId="0" applyFont="1" applyBorder="1" applyAlignment="1" applyProtection="1">
      <alignment vertical="center"/>
    </xf>
    <xf numFmtId="0" fontId="0" fillId="10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8" borderId="1" xfId="0" applyFont="1" applyFill="1" applyBorder="1" applyAlignment="1" applyProtection="1">
      <alignment vertical="center"/>
    </xf>
    <xf numFmtId="0" fontId="0" fillId="10" borderId="0" xfId="0" applyFont="1" applyFill="1" applyAlignment="1" applyProtection="1">
      <alignment vertical="center" wrapText="1"/>
      <protection locked="0"/>
    </xf>
    <xf numFmtId="0" fontId="0" fillId="14" borderId="1" xfId="0" applyFont="1" applyFill="1" applyBorder="1" applyAlignment="1" applyProtection="1">
      <alignment vertical="center" wrapText="1"/>
      <protection locked="0"/>
    </xf>
    <xf numFmtId="0" fontId="0" fillId="14" borderId="1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vertical="center"/>
    </xf>
    <xf numFmtId="0" fontId="1" fillId="9" borderId="1" xfId="0" applyFont="1" applyFill="1" applyBorder="1" applyAlignment="1" applyProtection="1">
      <alignment vertical="center"/>
    </xf>
    <xf numFmtId="0" fontId="1" fillId="9" borderId="1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9" fillId="11" borderId="16" xfId="0" applyFont="1" applyFill="1" applyBorder="1" applyAlignment="1" applyProtection="1">
      <alignment horizontal="center" vertical="center"/>
    </xf>
    <xf numFmtId="0" fontId="9" fillId="11" borderId="17" xfId="0" applyFont="1" applyFill="1" applyBorder="1" applyAlignment="1" applyProtection="1">
      <alignment horizontal="center" vertical="center"/>
    </xf>
    <xf numFmtId="0" fontId="9" fillId="11" borderId="18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10" fillId="11" borderId="1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3" fillId="8" borderId="0" xfId="0" applyFont="1" applyFill="1" applyBorder="1" applyAlignment="1" applyProtection="1">
      <alignment horizontal="left" vertical="center"/>
    </xf>
    <xf numFmtId="0" fontId="3" fillId="7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9" fillId="11" borderId="24" xfId="0" applyFont="1" applyFill="1" applyBorder="1" applyAlignment="1" applyProtection="1">
      <alignment horizontal="center" vertical="center"/>
    </xf>
    <xf numFmtId="0" fontId="9" fillId="11" borderId="27" xfId="0" applyFont="1" applyFill="1" applyBorder="1" applyAlignment="1" applyProtection="1">
      <alignment horizontal="center" vertical="center"/>
    </xf>
    <xf numFmtId="0" fontId="9" fillId="11" borderId="28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13" fillId="13" borderId="24" xfId="0" applyFont="1" applyFill="1" applyBorder="1" applyAlignment="1" applyProtection="1">
      <alignment horizontal="center" vertical="center"/>
    </xf>
    <xf numFmtId="0" fontId="13" fillId="13" borderId="27" xfId="0" applyFont="1" applyFill="1" applyBorder="1" applyAlignment="1" applyProtection="1">
      <alignment horizontal="center" vertical="center"/>
    </xf>
    <xf numFmtId="0" fontId="13" fillId="13" borderId="28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5" fillId="13" borderId="1" xfId="0" applyFont="1" applyFill="1" applyBorder="1" applyAlignment="1" applyProtection="1">
      <alignment horizontal="center" vertical="center"/>
    </xf>
    <xf numFmtId="0" fontId="9" fillId="12" borderId="24" xfId="0" applyFont="1" applyFill="1" applyBorder="1" applyAlignment="1" applyProtection="1">
      <alignment horizontal="center" vertical="center"/>
    </xf>
    <xf numFmtId="0" fontId="9" fillId="12" borderId="27" xfId="0" applyFont="1" applyFill="1" applyBorder="1" applyAlignment="1" applyProtection="1">
      <alignment horizontal="center" vertical="center"/>
    </xf>
    <xf numFmtId="0" fontId="9" fillId="12" borderId="28" xfId="0" applyFont="1" applyFill="1" applyBorder="1" applyAlignment="1" applyProtection="1">
      <alignment horizontal="center" vertical="center"/>
    </xf>
    <xf numFmtId="0" fontId="10" fillId="12" borderId="1" xfId="0" applyFont="1" applyFill="1" applyBorder="1" applyAlignment="1" applyProtection="1">
      <alignment horizontal="center" vertical="center"/>
    </xf>
    <xf numFmtId="0" fontId="2" fillId="5" borderId="21" xfId="0" applyFont="1" applyFill="1" applyBorder="1" applyAlignment="1">
      <alignment horizontal="left" vertical="center"/>
    </xf>
    <xf numFmtId="0" fontId="0" fillId="0" borderId="2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</cellXfs>
  <cellStyles count="1">
    <cellStyle name="Normal" xfId="0" builtinId="0" customBuiltin="1"/>
  </cellStyles>
  <dxfs count="11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CD24E"/>
      <color rgb="FF005654"/>
      <color rgb="FF00A29E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180975</xdr:rowOff>
    </xdr:from>
    <xdr:to>
      <xdr:col>5</xdr:col>
      <xdr:colOff>190500</xdr:colOff>
      <xdr:row>7</xdr:row>
      <xdr:rowOff>180975</xdr:rowOff>
    </xdr:to>
    <xdr:pic>
      <xdr:nvPicPr>
        <xdr:cNvPr id="2056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80975"/>
          <a:ext cx="34194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3</xdr:col>
      <xdr:colOff>400050</xdr:colOff>
      <xdr:row>8</xdr:row>
      <xdr:rowOff>9525</xdr:rowOff>
    </xdr:to>
    <xdr:pic>
      <xdr:nvPicPr>
        <xdr:cNvPr id="1031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34194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390525</xdr:colOff>
      <xdr:row>8</xdr:row>
      <xdr:rowOff>0</xdr:rowOff>
    </xdr:to>
    <xdr:pic>
      <xdr:nvPicPr>
        <xdr:cNvPr id="3075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90500"/>
          <a:ext cx="34194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3</xdr:col>
      <xdr:colOff>390525</xdr:colOff>
      <xdr:row>8</xdr:row>
      <xdr:rowOff>9525</xdr:rowOff>
    </xdr:to>
    <xdr:pic>
      <xdr:nvPicPr>
        <xdr:cNvPr id="4099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200025"/>
          <a:ext cx="34194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kanska_Excel">
      <a:dk1>
        <a:srgbClr val="000000"/>
      </a:dk1>
      <a:lt1>
        <a:sysClr val="window" lastClr="FFFFFF"/>
      </a:lt1>
      <a:dk2>
        <a:srgbClr val="FFFFFF"/>
      </a:dk2>
      <a:lt2>
        <a:srgbClr val="0078C9"/>
      </a:lt2>
      <a:accent1>
        <a:srgbClr val="0078C9"/>
      </a:accent1>
      <a:accent2>
        <a:srgbClr val="77B800"/>
      </a:accent2>
      <a:accent3>
        <a:srgbClr val="FFCB00"/>
      </a:accent3>
      <a:accent4>
        <a:srgbClr val="808080"/>
      </a:accent4>
      <a:accent5>
        <a:srgbClr val="E57200"/>
      </a:accent5>
      <a:accent6>
        <a:srgbClr val="BED600"/>
      </a:accent6>
      <a:hlink>
        <a:srgbClr val="0078C9"/>
      </a:hlink>
      <a:folHlink>
        <a:srgbClr val="919191"/>
      </a:folHlink>
    </a:clrScheme>
    <a:fontScheme name="Skansk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L27"/>
  <sheetViews>
    <sheetView showGridLines="0" showRowColHeaders="0" workbookViewId="0">
      <selection activeCell="D12" sqref="D12:H12"/>
    </sheetView>
  </sheetViews>
  <sheetFormatPr defaultColWidth="9" defaultRowHeight="15" x14ac:dyDescent="0.25"/>
  <cols>
    <col min="1" max="1" width="12.6640625" style="37" customWidth="1"/>
    <col min="2" max="2" width="20.5546875" style="37" customWidth="1"/>
    <col min="3" max="3" width="3.6640625" style="38" customWidth="1"/>
    <col min="4" max="4" width="20.5546875" style="37" customWidth="1"/>
    <col min="5" max="5" width="3.6640625" style="38" customWidth="1"/>
    <col min="6" max="6" width="20.5546875" style="37" customWidth="1"/>
    <col min="7" max="7" width="3.6640625" style="38" customWidth="1"/>
    <col min="8" max="8" width="20.5546875" style="37" customWidth="1"/>
    <col min="9" max="16384" width="9" style="37"/>
  </cols>
  <sheetData>
    <row r="1" spans="2:12" ht="15" customHeight="1" x14ac:dyDescent="0.25"/>
    <row r="2" spans="2:12" ht="15" customHeight="1" x14ac:dyDescent="0.25">
      <c r="C2" s="37"/>
      <c r="E2" s="37"/>
      <c r="G2" s="37"/>
    </row>
    <row r="3" spans="2:12" ht="15" customHeight="1" x14ac:dyDescent="0.25">
      <c r="C3" s="37"/>
      <c r="E3" s="37"/>
      <c r="G3" s="37"/>
    </row>
    <row r="4" spans="2:12" ht="15" customHeight="1" x14ac:dyDescent="0.25">
      <c r="C4" s="37"/>
      <c r="E4" s="37"/>
      <c r="G4" s="37"/>
    </row>
    <row r="5" spans="2:12" ht="15" customHeight="1" x14ac:dyDescent="0.25">
      <c r="C5" s="37"/>
      <c r="E5" s="37"/>
      <c r="G5" s="37"/>
    </row>
    <row r="6" spans="2:12" ht="15" customHeight="1" x14ac:dyDescent="0.25">
      <c r="C6" s="37"/>
      <c r="E6" s="37"/>
      <c r="G6" s="37"/>
    </row>
    <row r="7" spans="2:12" ht="15" customHeight="1" x14ac:dyDescent="0.25">
      <c r="C7" s="37"/>
      <c r="E7" s="37"/>
      <c r="G7" s="37"/>
    </row>
    <row r="8" spans="2:12" ht="15" customHeight="1" x14ac:dyDescent="0.25">
      <c r="C8" s="37"/>
      <c r="E8" s="37"/>
      <c r="G8" s="37"/>
    </row>
    <row r="9" spans="2:12" ht="15" customHeight="1" x14ac:dyDescent="0.25">
      <c r="B9" s="39"/>
      <c r="C9" s="39"/>
      <c r="D9" s="39"/>
      <c r="E9" s="39"/>
      <c r="F9" s="39"/>
      <c r="G9" s="39"/>
      <c r="H9" s="39"/>
      <c r="I9" s="39"/>
    </row>
    <row r="10" spans="2:12" ht="20.100000000000001" customHeight="1" x14ac:dyDescent="0.25">
      <c r="C10" s="37"/>
      <c r="D10" s="92" t="s">
        <v>95</v>
      </c>
      <c r="E10" s="93"/>
      <c r="F10" s="93"/>
      <c r="G10" s="93"/>
      <c r="H10" s="94"/>
      <c r="I10" s="40"/>
      <c r="J10" s="40"/>
      <c r="K10" s="40"/>
      <c r="L10" s="40"/>
    </row>
    <row r="11" spans="2:12" ht="5.0999999999999996" customHeight="1" x14ac:dyDescent="0.25">
      <c r="B11" s="41"/>
      <c r="C11" s="42"/>
    </row>
    <row r="12" spans="2:12" ht="20.100000000000001" customHeight="1" x14ac:dyDescent="0.25">
      <c r="B12" s="34" t="s">
        <v>32</v>
      </c>
      <c r="C12" s="42"/>
      <c r="D12" s="89"/>
      <c r="E12" s="90"/>
      <c r="F12" s="90"/>
      <c r="G12" s="90"/>
      <c r="H12" s="91"/>
    </row>
    <row r="13" spans="2:12" ht="5.0999999999999996" customHeight="1" x14ac:dyDescent="0.25">
      <c r="B13" s="41"/>
      <c r="C13" s="42"/>
      <c r="D13" s="43"/>
      <c r="E13" s="43"/>
      <c r="F13" s="43"/>
      <c r="G13" s="43"/>
      <c r="H13" s="43"/>
    </row>
    <row r="14" spans="2:12" ht="20.100000000000001" customHeight="1" x14ac:dyDescent="0.25">
      <c r="B14" s="44" t="s">
        <v>33</v>
      </c>
      <c r="C14" s="42"/>
      <c r="D14" s="89" t="s">
        <v>19</v>
      </c>
      <c r="E14" s="90"/>
      <c r="F14" s="90"/>
      <c r="G14" s="90"/>
      <c r="H14" s="91"/>
    </row>
    <row r="15" spans="2:12" ht="5.0999999999999996" customHeight="1" thickBot="1" x14ac:dyDescent="0.3">
      <c r="B15" s="41"/>
      <c r="C15" s="42"/>
    </row>
    <row r="16" spans="2:12" ht="20.100000000000001" customHeight="1" thickBot="1" x14ac:dyDescent="0.3">
      <c r="B16" s="33"/>
      <c r="C16" s="42"/>
      <c r="D16" s="86" t="s">
        <v>96</v>
      </c>
      <c r="E16" s="87"/>
      <c r="F16" s="87"/>
      <c r="G16" s="87"/>
      <c r="H16" s="88"/>
      <c r="I16" s="45"/>
    </row>
    <row r="17" spans="2:9" ht="5.0999999999999996" customHeight="1" thickBot="1" x14ac:dyDescent="0.3">
      <c r="B17" s="33"/>
      <c r="C17" s="42"/>
      <c r="D17" s="32"/>
      <c r="E17" s="32"/>
      <c r="F17" s="32"/>
      <c r="G17" s="32"/>
      <c r="H17" s="32"/>
      <c r="I17" s="45"/>
    </row>
    <row r="18" spans="2:9" ht="20.100000000000001" customHeight="1" thickBot="1" x14ac:dyDescent="0.3">
      <c r="D18" s="46">
        <v>1</v>
      </c>
      <c r="E18" s="47"/>
      <c r="F18" s="46">
        <v>2</v>
      </c>
      <c r="G18" s="47"/>
      <c r="H18" s="46">
        <v>3</v>
      </c>
    </row>
    <row r="19" spans="2:9" s="48" customFormat="1" ht="20.100000000000001" customHeight="1" thickBot="1" x14ac:dyDescent="0.3">
      <c r="C19" s="49"/>
      <c r="D19" s="50" t="s">
        <v>30</v>
      </c>
      <c r="E19" s="47"/>
      <c r="F19" s="51" t="s">
        <v>43</v>
      </c>
      <c r="G19" s="47"/>
      <c r="H19" s="52" t="s">
        <v>44</v>
      </c>
    </row>
    <row r="20" spans="2:9" s="48" customFormat="1" ht="20.100000000000001" customHeight="1" thickBot="1" x14ac:dyDescent="0.3">
      <c r="B20" s="53" t="s">
        <v>1</v>
      </c>
      <c r="C20" s="49"/>
      <c r="D20" s="54">
        <f>'1. Restricted'!D27</f>
        <v>0</v>
      </c>
      <c r="E20" s="55"/>
      <c r="F20" s="54">
        <f>'2. Unrestricted'!D25</f>
        <v>0</v>
      </c>
      <c r="G20" s="55"/>
      <c r="H20" s="54">
        <f>'3. Full Closure'!D25</f>
        <v>0</v>
      </c>
    </row>
    <row r="21" spans="2:9" s="48" customFormat="1" ht="20.100000000000001" customHeight="1" thickBot="1" x14ac:dyDescent="0.3">
      <c r="B21" s="53" t="s">
        <v>2</v>
      </c>
      <c r="C21" s="49"/>
      <c r="D21" s="54">
        <f>'1. Restricted'!H27</f>
        <v>0</v>
      </c>
      <c r="E21" s="55"/>
      <c r="F21" s="54">
        <f>'2. Unrestricted'!H25</f>
        <v>0</v>
      </c>
      <c r="G21" s="55"/>
      <c r="H21" s="54">
        <f>'3. Full Closure'!H25</f>
        <v>0</v>
      </c>
    </row>
    <row r="22" spans="2:9" s="48" customFormat="1" ht="20.100000000000001" customHeight="1" thickBot="1" x14ac:dyDescent="0.3">
      <c r="B22" s="53" t="s">
        <v>3</v>
      </c>
      <c r="C22" s="49"/>
      <c r="D22" s="54">
        <f>'1. Restricted'!L27</f>
        <v>0</v>
      </c>
      <c r="E22" s="55"/>
      <c r="F22" s="54">
        <f>'2. Unrestricted'!L25</f>
        <v>0</v>
      </c>
      <c r="G22" s="55"/>
      <c r="H22" s="54">
        <f>'3. Full Closure'!L25</f>
        <v>0</v>
      </c>
    </row>
    <row r="23" spans="2:9" s="48" customFormat="1" ht="20.100000000000001" customHeight="1" thickBot="1" x14ac:dyDescent="0.3">
      <c r="B23" s="53" t="s">
        <v>4</v>
      </c>
      <c r="C23" s="49"/>
      <c r="D23" s="56">
        <f>'1. Restricted'!P27</f>
        <v>0</v>
      </c>
      <c r="E23" s="55"/>
      <c r="F23" s="56">
        <f>'2. Unrestricted'!P25</f>
        <v>0</v>
      </c>
      <c r="G23" s="55"/>
      <c r="H23" s="56">
        <f>'3. Full Closure'!P25</f>
        <v>0</v>
      </c>
    </row>
    <row r="24" spans="2:9" ht="5.0999999999999996" customHeight="1" thickBot="1" x14ac:dyDescent="0.3"/>
    <row r="25" spans="2:9" ht="20.100000000000001" customHeight="1" thickBot="1" x14ac:dyDescent="0.3">
      <c r="B25" s="44" t="s">
        <v>94</v>
      </c>
      <c r="C25" s="57"/>
      <c r="D25" s="58">
        <f>SUM(D20:D23)</f>
        <v>0</v>
      </c>
      <c r="E25" s="47"/>
      <c r="F25" s="59">
        <f>SUM(F20:F23)</f>
        <v>0</v>
      </c>
      <c r="G25" s="47"/>
      <c r="H25" s="59">
        <f>SUM(H20:H23)</f>
        <v>0</v>
      </c>
    </row>
    <row r="26" spans="2:9" ht="5.0999999999999996" customHeight="1" x14ac:dyDescent="0.25"/>
    <row r="27" spans="2:9" ht="30" customHeight="1" x14ac:dyDescent="0.25">
      <c r="B27" s="60"/>
      <c r="D27" s="61"/>
      <c r="E27" s="61"/>
      <c r="F27" s="61"/>
      <c r="G27" s="61"/>
      <c r="H27" s="61"/>
    </row>
  </sheetData>
  <sheetProtection password="C640" sheet="1" objects="1" scenarios="1" selectLockedCells="1"/>
  <mergeCells count="4">
    <mergeCell ref="D16:H16"/>
    <mergeCell ref="D12:H12"/>
    <mergeCell ref="D14:H14"/>
    <mergeCell ref="D10:H10"/>
  </mergeCells>
  <conditionalFormatting sqref="D25">
    <cfRule type="cellIs" dxfId="112" priority="12" stopIfTrue="1" operator="between">
      <formula>50</formula>
      <formula>75</formula>
    </cfRule>
    <cfRule type="cellIs" dxfId="111" priority="13" stopIfTrue="1" operator="between">
      <formula>35</formula>
      <formula>49</formula>
    </cfRule>
    <cfRule type="cellIs" dxfId="110" priority="14" stopIfTrue="1" operator="between">
      <formula>14</formula>
      <formula>34</formula>
    </cfRule>
  </conditionalFormatting>
  <conditionalFormatting sqref="F25">
    <cfRule type="cellIs" dxfId="109" priority="9" stopIfTrue="1" operator="between">
      <formula>50</formula>
      <formula>70</formula>
    </cfRule>
    <cfRule type="cellIs" dxfId="108" priority="10" stopIfTrue="1" operator="between">
      <formula>35</formula>
      <formula>49</formula>
    </cfRule>
    <cfRule type="cellIs" dxfId="107" priority="11" stopIfTrue="1" operator="between">
      <formula>14</formula>
      <formula>34</formula>
    </cfRule>
  </conditionalFormatting>
  <conditionalFormatting sqref="H25">
    <cfRule type="cellIs" dxfId="106" priority="6" stopIfTrue="1" operator="between">
      <formula>50</formula>
      <formula>70</formula>
    </cfRule>
    <cfRule type="cellIs" dxfId="105" priority="7" stopIfTrue="1" operator="between">
      <formula>35</formula>
      <formula>49</formula>
    </cfRule>
    <cfRule type="cellIs" dxfId="104" priority="8" stopIfTrue="1" operator="between">
      <formula>14</formula>
      <formula>34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Sheet'!$A$3:$A$5</xm:f>
          </x14:formula1>
          <xm:sqref>D14:H14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008080"/>
    <pageSetUpPr fitToPage="1"/>
  </sheetPr>
  <dimension ref="B1:P30"/>
  <sheetViews>
    <sheetView showGridLines="0" showRowColHeaders="0" topLeftCell="A4" zoomScaleNormal="100" workbookViewId="0">
      <selection activeCell="D15" sqref="D15:H15"/>
    </sheetView>
  </sheetViews>
  <sheetFormatPr defaultColWidth="9" defaultRowHeight="13.2" x14ac:dyDescent="0.25"/>
  <cols>
    <col min="1" max="1" width="12.6640625" style="31" customWidth="1"/>
    <col min="2" max="2" width="11.6640625" style="31" customWidth="1"/>
    <col min="3" max="3" width="33.6640625" style="31" customWidth="1"/>
    <col min="4" max="4" width="8.6640625" style="31" customWidth="1"/>
    <col min="5" max="5" width="3.6640625" style="31" customWidth="1"/>
    <col min="6" max="6" width="22.33203125" style="31" bestFit="1" customWidth="1"/>
    <col min="7" max="7" width="27.6640625" style="31" customWidth="1"/>
    <col min="8" max="8" width="8.6640625" style="31" customWidth="1"/>
    <col min="9" max="9" width="3.6640625" style="31" customWidth="1"/>
    <col min="10" max="10" width="16.109375" style="31" customWidth="1"/>
    <col min="11" max="11" width="27.6640625" style="31" customWidth="1"/>
    <col min="12" max="12" width="8.6640625" style="31" customWidth="1"/>
    <col min="13" max="13" width="3.6640625" style="31" customWidth="1"/>
    <col min="14" max="14" width="14" style="31" bestFit="1" customWidth="1"/>
    <col min="15" max="15" width="27.6640625" style="31" customWidth="1"/>
    <col min="16" max="16" width="8.6640625" style="31" customWidth="1"/>
    <col min="17" max="16384" width="9" style="31"/>
  </cols>
  <sheetData>
    <row r="1" spans="2:16" ht="15" customHeight="1" x14ac:dyDescent="0.25"/>
    <row r="2" spans="2:16" ht="15" customHeight="1" x14ac:dyDescent="0.25"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2:16" ht="15" customHeight="1" x14ac:dyDescent="0.25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2:16" ht="15" customHeight="1" x14ac:dyDescent="0.25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5" spans="2:16" ht="15" customHeight="1" x14ac:dyDescent="0.25"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</row>
    <row r="6" spans="2:16" ht="15" customHeight="1" x14ac:dyDescent="0.25"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</row>
    <row r="7" spans="2:16" ht="15" customHeight="1" x14ac:dyDescent="0.25"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2:16" ht="15" customHeight="1" x14ac:dyDescent="0.25"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</row>
    <row r="9" spans="2:16" ht="15" customHeight="1" x14ac:dyDescent="0.25"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</row>
    <row r="10" spans="2:16" ht="15" customHeight="1" thickBot="1" x14ac:dyDescent="0.3"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</row>
    <row r="11" spans="2:16" ht="20.100000000000001" customHeight="1" thickBot="1" x14ac:dyDescent="0.3">
      <c r="B11" s="105" t="s">
        <v>110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7"/>
    </row>
    <row r="12" spans="2:16" ht="5.0999999999999996" customHeight="1" x14ac:dyDescent="0.25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2:16" ht="20.100000000000001" customHeight="1" x14ac:dyDescent="0.25">
      <c r="B13" s="108" t="s">
        <v>32</v>
      </c>
      <c r="C13" s="108"/>
      <c r="D13" s="100">
        <f>'0. Summary'!$D12:$H12</f>
        <v>0</v>
      </c>
      <c r="E13" s="100"/>
      <c r="F13" s="100"/>
      <c r="G13" s="100"/>
      <c r="H13" s="100"/>
      <c r="I13" s="63"/>
      <c r="J13" s="63"/>
      <c r="K13" s="63"/>
      <c r="L13" s="63"/>
      <c r="M13" s="63"/>
      <c r="N13" s="63"/>
      <c r="O13" s="63"/>
      <c r="P13" s="63"/>
    </row>
    <row r="14" spans="2:16" ht="5.0999999999999996" customHeight="1" x14ac:dyDescent="0.25">
      <c r="B14" s="34"/>
      <c r="C14" s="34"/>
      <c r="D14" s="32"/>
      <c r="E14" s="32"/>
      <c r="F14" s="32"/>
      <c r="G14" s="32"/>
      <c r="H14" s="32"/>
      <c r="I14" s="62"/>
      <c r="J14" s="62"/>
      <c r="K14" s="62"/>
      <c r="L14" s="62"/>
      <c r="M14" s="62"/>
      <c r="N14" s="62"/>
      <c r="O14" s="62"/>
      <c r="P14" s="62"/>
    </row>
    <row r="15" spans="2:16" ht="20.100000000000001" customHeight="1" x14ac:dyDescent="0.25">
      <c r="B15" s="108" t="s">
        <v>31</v>
      </c>
      <c r="C15" s="108"/>
      <c r="D15" s="101"/>
      <c r="E15" s="101"/>
      <c r="F15" s="101"/>
      <c r="G15" s="101"/>
      <c r="H15" s="101"/>
      <c r="I15" s="63"/>
      <c r="J15" s="102" t="s">
        <v>93</v>
      </c>
      <c r="K15" s="102"/>
      <c r="L15" s="102"/>
      <c r="M15" s="63"/>
      <c r="N15" s="63"/>
      <c r="O15" s="63"/>
      <c r="P15" s="63"/>
    </row>
    <row r="16" spans="2:16" ht="5.0999999999999996" customHeight="1" x14ac:dyDescent="0.25">
      <c r="B16" s="34"/>
      <c r="C16" s="34"/>
      <c r="D16" s="32"/>
      <c r="E16" s="32"/>
      <c r="F16" s="32"/>
      <c r="G16" s="32"/>
      <c r="H16" s="32"/>
      <c r="I16" s="62"/>
      <c r="J16" s="62"/>
      <c r="K16" s="62"/>
      <c r="L16" s="62"/>
      <c r="M16" s="62"/>
      <c r="N16" s="62"/>
      <c r="O16" s="62"/>
      <c r="P16" s="62"/>
    </row>
    <row r="17" spans="2:16" ht="20.100000000000001" customHeight="1" x14ac:dyDescent="0.25">
      <c r="B17" s="108" t="s">
        <v>33</v>
      </c>
      <c r="C17" s="108"/>
      <c r="D17" s="100" t="str">
        <f>'0. Summary'!$D14:$H14</f>
        <v>Rural All Purpose</v>
      </c>
      <c r="E17" s="100"/>
      <c r="F17" s="100"/>
      <c r="G17" s="100"/>
      <c r="H17" s="100"/>
      <c r="I17" s="63"/>
      <c r="J17" s="63"/>
      <c r="K17" s="63"/>
      <c r="L17" s="63"/>
      <c r="M17" s="63"/>
      <c r="N17" s="63"/>
      <c r="O17" s="63"/>
      <c r="P17" s="63"/>
    </row>
    <row r="18" spans="2:16" ht="5.0999999999999996" customHeight="1" x14ac:dyDescent="0.25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</row>
    <row r="19" spans="2:16" ht="20.100000000000001" customHeight="1" x14ac:dyDescent="0.25">
      <c r="B19" s="98" t="s">
        <v>1</v>
      </c>
      <c r="C19" s="98"/>
      <c r="D19" s="98"/>
      <c r="E19" s="65"/>
      <c r="F19" s="98" t="s">
        <v>2</v>
      </c>
      <c r="G19" s="98"/>
      <c r="H19" s="98"/>
      <c r="I19" s="65"/>
      <c r="J19" s="98" t="s">
        <v>3</v>
      </c>
      <c r="K19" s="98"/>
      <c r="L19" s="98"/>
      <c r="M19" s="65"/>
      <c r="N19" s="98" t="s">
        <v>4</v>
      </c>
      <c r="O19" s="98"/>
      <c r="P19" s="98"/>
    </row>
    <row r="20" spans="2:16" ht="20.100000000000001" customHeight="1" x14ac:dyDescent="0.25">
      <c r="B20" s="66" t="s">
        <v>5</v>
      </c>
      <c r="C20" s="67" t="s">
        <v>6</v>
      </c>
      <c r="D20" s="67" t="s">
        <v>7</v>
      </c>
      <c r="E20" s="64"/>
      <c r="F20" s="66" t="s">
        <v>5</v>
      </c>
      <c r="G20" s="67" t="s">
        <v>6</v>
      </c>
      <c r="H20" s="67" t="s">
        <v>7</v>
      </c>
      <c r="I20" s="64"/>
      <c r="J20" s="66" t="s">
        <v>5</v>
      </c>
      <c r="K20" s="67" t="s">
        <v>6</v>
      </c>
      <c r="L20" s="67" t="s">
        <v>7</v>
      </c>
      <c r="M20" s="64"/>
      <c r="N20" s="66" t="s">
        <v>5</v>
      </c>
      <c r="O20" s="67" t="s">
        <v>6</v>
      </c>
      <c r="P20" s="67" t="s">
        <v>7</v>
      </c>
    </row>
    <row r="21" spans="2:16" ht="30" customHeight="1" x14ac:dyDescent="0.25">
      <c r="B21" s="76" t="s">
        <v>8</v>
      </c>
      <c r="C21" s="80"/>
      <c r="D21" s="68" t="str">
        <f>IF(C21="","",IF(C21="Eliminated as far as possible",1,IF(C21="Controlled but remains a significant risk (e.g. close proximity)",3, IF(C21="High traffic volumes passing at high speed", 5, ""))))</f>
        <v/>
      </c>
      <c r="E21" s="64"/>
      <c r="F21" s="76" t="s">
        <v>13</v>
      </c>
      <c r="G21" s="77"/>
      <c r="H21" s="68" t="str">
        <f>IF(G21="","",IF(G21="Absolute minimum road movements/ Co2",1,IF(G21="Reduced movements",3, IF(G21="No reduction to movements/ Co2", 5, ""))))</f>
        <v/>
      </c>
      <c r="I21" s="64"/>
      <c r="J21" s="73" t="s">
        <v>15</v>
      </c>
      <c r="K21" s="74"/>
      <c r="L21" s="68" t="str">
        <f>IF(K21="","",IF(K21="Minimum output (i.e. &lt;50% shift worked)",5,IF(K21="Average/ standard output",3, IF(K21="Maximum output (i.e. full shift)", 1, ""))))</f>
        <v/>
      </c>
      <c r="M21" s="64"/>
      <c r="N21" s="73" t="s">
        <v>18</v>
      </c>
      <c r="O21" s="74"/>
      <c r="P21" s="68" t="str">
        <f>IF(O21="","",IF(O21="Reduced delays",1,IF(O21="No change",3, IF(O21="Increased delays", 5, ""))))</f>
        <v/>
      </c>
    </row>
    <row r="22" spans="2:16" ht="30" customHeight="1" x14ac:dyDescent="0.25">
      <c r="B22" s="76" t="s">
        <v>9</v>
      </c>
      <c r="C22" s="77"/>
      <c r="D22" s="68" t="str">
        <f>IF(C22="","",IF(C22="Adequate window (8 hours+)",1,IF(C22="Reduced window (4 to 8 hours)",3, IF(C22="Compressed window (&lt;4 hours)", 5, ""))))</f>
        <v/>
      </c>
      <c r="E22" s="64"/>
      <c r="F22" s="76" t="s">
        <v>14</v>
      </c>
      <c r="G22" s="77"/>
      <c r="H22" s="68" t="str">
        <f>IF(G22="","",IF(G22="Low likelihood of disturbance",1,IF(G22="Medium likelihood of disturbance",3, IF(G22="High likelihood of disturbance", 5, ""))))</f>
        <v/>
      </c>
      <c r="I22" s="64"/>
      <c r="J22" s="73" t="s">
        <v>16</v>
      </c>
      <c r="K22" s="74"/>
      <c r="L22" s="68" t="str">
        <f>IF(K22="","",IF(K22="Extended programme",5,IF(K22="No change to programme",3, IF(K22="Reduced programme", 1, ""))))</f>
        <v/>
      </c>
      <c r="M22" s="64"/>
      <c r="N22" s="75" t="s">
        <v>35</v>
      </c>
      <c r="O22" s="74"/>
      <c r="P22" s="68" t="str">
        <f>IF(O22="","",IF(O22="Site specific media campaign (e.g. Public Liaison Officer)",1,IF(O22="Site specific campaign (e.g. letter drop)",3, IF(O22="Minimum requirement (i.e. advance warning signage)", 5, ""))))</f>
        <v/>
      </c>
    </row>
    <row r="23" spans="2:16" ht="30" customHeight="1" x14ac:dyDescent="0.25">
      <c r="B23" s="76" t="s">
        <v>12</v>
      </c>
      <c r="C23" s="77"/>
      <c r="D23" s="68" t="str">
        <f>IF(C23="","",IF(C23="Maximum available space",1,IF(C23="Medium available space (e.g. 1.5m+ safety zone) window (4 to 8hours)",3, IF(C23="Minimum available (e.g. 0.5m safety zone)", 5, ""))))</f>
        <v/>
      </c>
      <c r="E23" s="64"/>
      <c r="F23" s="78" t="s">
        <v>102</v>
      </c>
      <c r="G23" s="77"/>
      <c r="H23" s="68" t="str">
        <f>IF(G23="","",IF(G23="Low Temp Asphalt &lt;10% Co2 reduced",1,IF(G23="Low Temp Asphalt &gt;=10% Co2 reduced",3, IF(G23="Conventional materials", 5, ""))))</f>
        <v/>
      </c>
      <c r="I23" s="64"/>
      <c r="J23" s="73" t="s">
        <v>17</v>
      </c>
      <c r="K23" s="74"/>
      <c r="L23" s="68" t="str">
        <f>IF(K23="","",IF(K23="Scheme cost increases",5,IF(K23="No change to overall scheme cost",3, IF(K23="Cost saving achieved", 1, ""))))</f>
        <v/>
      </c>
      <c r="M23" s="64"/>
      <c r="N23" s="75" t="s">
        <v>39</v>
      </c>
      <c r="O23" s="74"/>
      <c r="P23" s="68" t="str">
        <f>IF(O23="","",IF(O23="Proactive stakeholder engagement",1,IF(O23="Reactive engagement",3, IF(O23="Minimum requirement", 5, ""))))</f>
        <v/>
      </c>
    </row>
    <row r="24" spans="2:16" ht="30" customHeight="1" x14ac:dyDescent="0.25">
      <c r="B24" s="76" t="s">
        <v>10</v>
      </c>
      <c r="C24" s="77"/>
      <c r="D24" s="68" t="str">
        <f>IF(C24="","",IF(C24="Day time (07:00hrs to 18:00hrs)",1, IF(C24="Day and night time", 3, IF(C24="Night time (00:00hrs to 07:00hrs)", 5, ""))))</f>
        <v/>
      </c>
      <c r="E24" s="64"/>
      <c r="F24" s="79" t="s">
        <v>104</v>
      </c>
      <c r="G24" s="77"/>
      <c r="H24" s="68" t="str">
        <f>IF(G24="","",IF(G24="&lt;20% recycled content materials",1,IF(G24="&gt;20% recycled content materials",3, IF(G24="Conventional materials", 5, ""))))</f>
        <v/>
      </c>
      <c r="I24" s="64"/>
      <c r="J24" s="69"/>
      <c r="K24" s="69"/>
      <c r="L24" s="70"/>
      <c r="M24" s="64"/>
      <c r="N24" s="69"/>
      <c r="O24" s="69"/>
      <c r="P24" s="71"/>
    </row>
    <row r="25" spans="2:16" ht="30" customHeight="1" x14ac:dyDescent="0.25">
      <c r="B25" s="76" t="s">
        <v>11</v>
      </c>
      <c r="C25" s="77"/>
      <c r="D25" s="68" t="str">
        <f>IF(C25="","",IF(C25="Completely separated from works",1,IF(C25="Partially separated from works",3, IF(C25="Limited separation from works", 5, ""))))</f>
        <v/>
      </c>
      <c r="E25" s="64"/>
      <c r="F25" s="71"/>
      <c r="G25" s="71"/>
      <c r="H25" s="70"/>
      <c r="I25" s="64"/>
      <c r="J25" s="69"/>
      <c r="K25" s="69"/>
      <c r="L25" s="70"/>
      <c r="M25" s="64"/>
      <c r="N25" s="69"/>
      <c r="O25" s="69"/>
      <c r="P25" s="71"/>
    </row>
    <row r="26" spans="2:16" ht="5.0999999999999996" customHeight="1" thickBot="1" x14ac:dyDescent="0.3">
      <c r="B26" s="64"/>
      <c r="C26" s="64"/>
      <c r="D26" s="72"/>
      <c r="E26" s="64"/>
      <c r="F26" s="64"/>
      <c r="G26" s="64"/>
      <c r="H26" s="72"/>
      <c r="I26" s="64"/>
      <c r="J26" s="64"/>
      <c r="K26" s="64"/>
      <c r="L26" s="72"/>
      <c r="M26" s="64"/>
      <c r="N26" s="64"/>
      <c r="O26" s="64"/>
      <c r="P26" s="72"/>
    </row>
    <row r="27" spans="2:16" ht="30" customHeight="1" thickBot="1" x14ac:dyDescent="0.3">
      <c r="B27" s="96" t="s">
        <v>105</v>
      </c>
      <c r="C27" s="99"/>
      <c r="D27" s="36">
        <f>IF(C21="",0,(SUM(D21:D25)))</f>
        <v>0</v>
      </c>
      <c r="E27" s="64"/>
      <c r="F27" s="96" t="s">
        <v>105</v>
      </c>
      <c r="G27" s="96"/>
      <c r="H27" s="36">
        <f>IF(G21="",0,(SUM(H21:H25)))</f>
        <v>0</v>
      </c>
      <c r="I27" s="64"/>
      <c r="J27" s="96" t="s">
        <v>105</v>
      </c>
      <c r="K27" s="96"/>
      <c r="L27" s="36">
        <f>IF(L21="",0,(SUM(L21:L25)))</f>
        <v>0</v>
      </c>
      <c r="M27" s="64"/>
      <c r="N27" s="96" t="s">
        <v>105</v>
      </c>
      <c r="O27" s="96"/>
      <c r="P27" s="36">
        <f>IF(P21="",0,(SUM(P21:P25)))</f>
        <v>0</v>
      </c>
    </row>
    <row r="28" spans="2:16" ht="5.0999999999999996" customHeight="1" x14ac:dyDescent="0.25">
      <c r="D28" s="35"/>
    </row>
    <row r="29" spans="2:16" ht="5.0999999999999996" customHeight="1" thickBot="1" x14ac:dyDescent="0.3">
      <c r="N29" s="95"/>
      <c r="O29" s="95"/>
    </row>
    <row r="30" spans="2:16" ht="30" customHeight="1" thickBot="1" x14ac:dyDescent="0.3">
      <c r="J30" s="97" t="s">
        <v>94</v>
      </c>
      <c r="K30" s="97"/>
      <c r="L30" s="97"/>
      <c r="N30" s="96" t="str">
        <f>IF(P30="","",IF(AND(P30&gt;='Data Sheet'!S34,P30&lt;='Data Sheet'!T34),"Significant benefit to option",IF(AND(P30&gt;='Data Sheet'!S35,P30&lt;='Data Sheet'!T35),"Some benefit to option",IF(AND(P30&gt;='Data Sheet'!S36,P30&lt;='Data Sheet'!T36),"Little to no benefit to option",""))))</f>
        <v/>
      </c>
      <c r="O30" s="96"/>
      <c r="P30" s="36" t="str">
        <f>IF(D27+H27+L27+P27=0, "", D27+H27+L27+P27)</f>
        <v/>
      </c>
    </row>
  </sheetData>
  <sheetProtection password="C640" sheet="1" objects="1" scenarios="1" selectLockedCells="1"/>
  <mergeCells count="20">
    <mergeCell ref="D17:H17"/>
    <mergeCell ref="D15:H15"/>
    <mergeCell ref="D13:H13"/>
    <mergeCell ref="J15:L15"/>
    <mergeCell ref="B2:P10"/>
    <mergeCell ref="B11:P11"/>
    <mergeCell ref="B13:C13"/>
    <mergeCell ref="B15:C15"/>
    <mergeCell ref="B17:C17"/>
    <mergeCell ref="N29:O29"/>
    <mergeCell ref="N30:O30"/>
    <mergeCell ref="J30:L30"/>
    <mergeCell ref="B19:D19"/>
    <mergeCell ref="F19:H19"/>
    <mergeCell ref="J19:L19"/>
    <mergeCell ref="N19:P19"/>
    <mergeCell ref="B27:C27"/>
    <mergeCell ref="F27:G27"/>
    <mergeCell ref="J27:K27"/>
    <mergeCell ref="N27:O27"/>
  </mergeCells>
  <conditionalFormatting sqref="D27">
    <cfRule type="cellIs" dxfId="103" priority="113" stopIfTrue="1" operator="between">
      <formula>18</formula>
      <formula>25</formula>
    </cfRule>
    <cfRule type="cellIs" dxfId="102" priority="114" stopIfTrue="1" operator="between">
      <formula>13</formula>
      <formula>17</formula>
    </cfRule>
    <cfRule type="cellIs" dxfId="101" priority="115" stopIfTrue="1" operator="between">
      <formula>5</formula>
      <formula>12</formula>
    </cfRule>
  </conditionalFormatting>
  <conditionalFormatting sqref="D21:D25">
    <cfRule type="containsText" dxfId="100" priority="29" stopIfTrue="1" operator="containsText" text="5">
      <formula>NOT(ISERROR(SEARCH("5",D21)))</formula>
    </cfRule>
    <cfRule type="containsText" dxfId="99" priority="30" stopIfTrue="1" operator="containsText" text="3">
      <formula>NOT(ISERROR(SEARCH("3",D21)))</formula>
    </cfRule>
    <cfRule type="containsText" dxfId="98" priority="31" stopIfTrue="1" operator="containsText" text="1">
      <formula>NOT(ISERROR(SEARCH("1",D21)))</formula>
    </cfRule>
  </conditionalFormatting>
  <conditionalFormatting sqref="H21:H22">
    <cfRule type="containsText" dxfId="97" priority="26" stopIfTrue="1" operator="containsText" text="5">
      <formula>NOT(ISERROR(SEARCH("5",H21)))</formula>
    </cfRule>
    <cfRule type="containsText" dxfId="96" priority="27" stopIfTrue="1" operator="containsText" text="3">
      <formula>NOT(ISERROR(SEARCH("3",H21)))</formula>
    </cfRule>
    <cfRule type="containsText" dxfId="95" priority="28" stopIfTrue="1" operator="containsText" text="1">
      <formula>NOT(ISERROR(SEARCH("1",H21)))</formula>
    </cfRule>
  </conditionalFormatting>
  <conditionalFormatting sqref="L21:L23">
    <cfRule type="containsText" dxfId="94" priority="23" stopIfTrue="1" operator="containsText" text="5">
      <formula>NOT(ISERROR(SEARCH("5",L21)))</formula>
    </cfRule>
    <cfRule type="containsText" dxfId="93" priority="24" stopIfTrue="1" operator="containsText" text="3">
      <formula>NOT(ISERROR(SEARCH("3",L21)))</formula>
    </cfRule>
    <cfRule type="containsText" dxfId="92" priority="25" stopIfTrue="1" operator="containsText" text="1">
      <formula>NOT(ISERROR(SEARCH("1",L21)))</formula>
    </cfRule>
  </conditionalFormatting>
  <conditionalFormatting sqref="P21:P23">
    <cfRule type="containsText" dxfId="91" priority="20" stopIfTrue="1" operator="containsText" text="5">
      <formula>NOT(ISERROR(SEARCH("5",P21)))</formula>
    </cfRule>
    <cfRule type="containsText" dxfId="90" priority="21" stopIfTrue="1" operator="containsText" text="3">
      <formula>NOT(ISERROR(SEARCH("3",P21)))</formula>
    </cfRule>
    <cfRule type="containsText" dxfId="89" priority="22" stopIfTrue="1" operator="containsText" text="1">
      <formula>NOT(ISERROR(SEARCH("1",P21)))</formula>
    </cfRule>
  </conditionalFormatting>
  <conditionalFormatting sqref="H27">
    <cfRule type="cellIs" dxfId="88" priority="17" stopIfTrue="1" operator="between">
      <formula>15</formula>
      <formula>20</formula>
    </cfRule>
    <cfRule type="cellIs" dxfId="87" priority="18" stopIfTrue="1" operator="between">
      <formula>10</formula>
      <formula>14</formula>
    </cfRule>
    <cfRule type="cellIs" dxfId="86" priority="19" stopIfTrue="1" operator="between">
      <formula>4</formula>
      <formula>8</formula>
    </cfRule>
  </conditionalFormatting>
  <conditionalFormatting sqref="L27">
    <cfRule type="cellIs" dxfId="85" priority="14" stopIfTrue="1" operator="between">
      <formula>11</formula>
      <formula>15</formula>
    </cfRule>
    <cfRule type="cellIs" dxfId="84" priority="15" stopIfTrue="1" operator="between">
      <formula>8</formula>
      <formula>10</formula>
    </cfRule>
    <cfRule type="cellIs" dxfId="83" priority="16" stopIfTrue="1" operator="between">
      <formula>3</formula>
      <formula>7</formula>
    </cfRule>
  </conditionalFormatting>
  <conditionalFormatting sqref="P27">
    <cfRule type="cellIs" dxfId="82" priority="11" stopIfTrue="1" operator="between">
      <formula>11</formula>
      <formula>15</formula>
    </cfRule>
    <cfRule type="cellIs" dxfId="81" priority="12" stopIfTrue="1" operator="between">
      <formula>8</formula>
      <formula>10</formula>
    </cfRule>
    <cfRule type="cellIs" dxfId="80" priority="13" stopIfTrue="1" operator="between">
      <formula>3</formula>
      <formula>7</formula>
    </cfRule>
  </conditionalFormatting>
  <conditionalFormatting sqref="P30">
    <cfRule type="cellIs" dxfId="79" priority="7" stopIfTrue="1" operator="between">
      <formula>50</formula>
      <formula>75</formula>
    </cfRule>
    <cfRule type="cellIs" dxfId="78" priority="8" stopIfTrue="1" operator="between">
      <formula>35</formula>
      <formula>49</formula>
    </cfRule>
    <cfRule type="cellIs" dxfId="77" priority="9" stopIfTrue="1" operator="between">
      <formula>14</formula>
      <formula>34</formula>
    </cfRule>
  </conditionalFormatting>
  <conditionalFormatting sqref="H23">
    <cfRule type="containsText" dxfId="76" priority="4" stopIfTrue="1" operator="containsText" text="5">
      <formula>NOT(ISERROR(SEARCH("5",H23)))</formula>
    </cfRule>
    <cfRule type="containsText" dxfId="75" priority="5" stopIfTrue="1" operator="containsText" text="3">
      <formula>NOT(ISERROR(SEARCH("3",H23)))</formula>
    </cfRule>
    <cfRule type="containsText" dxfId="74" priority="6" stopIfTrue="1" operator="containsText" text="1">
      <formula>NOT(ISERROR(SEARCH("1",H23)))</formula>
    </cfRule>
  </conditionalFormatting>
  <conditionalFormatting sqref="H24">
    <cfRule type="containsText" dxfId="73" priority="1" stopIfTrue="1" operator="containsText" text="5">
      <formula>NOT(ISERROR(SEARCH("5",H24)))</formula>
    </cfRule>
    <cfRule type="containsText" dxfId="72" priority="2" stopIfTrue="1" operator="containsText" text="3">
      <formula>NOT(ISERROR(SEARCH("3",H24)))</formula>
    </cfRule>
    <cfRule type="containsText" dxfId="71" priority="3" stopIfTrue="1" operator="containsText" text="1">
      <formula>NOT(ISERROR(SEARCH("1",H24)))</formula>
    </cfRule>
  </conditionalFormatting>
  <pageMargins left="0.7" right="0.7" top="0.75" bottom="0.75" header="0.3" footer="0.3"/>
  <pageSetup paperSize="9" scale="5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'Data Sheet'!$C$26:$C$28</xm:f>
          </x14:formula1>
          <xm:sqref>C25</xm:sqref>
        </x14:dataValidation>
        <x14:dataValidation type="list" allowBlank="1" showInputMessage="1" showErrorMessage="1">
          <x14:formula1>
            <xm:f>'Data Sheet'!$C$22:$C$24</xm:f>
          </x14:formula1>
          <xm:sqref>C24</xm:sqref>
        </x14:dataValidation>
        <x14:dataValidation type="list" allowBlank="1" showInputMessage="1" showErrorMessage="1">
          <x14:formula1>
            <xm:f>'Data Sheet'!$C$18:$C$20</xm:f>
          </x14:formula1>
          <xm:sqref>C23</xm:sqref>
        </x14:dataValidation>
        <x14:dataValidation type="list" allowBlank="1" showInputMessage="1" showErrorMessage="1">
          <x14:formula1>
            <xm:f>'Data Sheet'!$C$14:$C$16</xm:f>
          </x14:formula1>
          <xm:sqref>C22</xm:sqref>
        </x14:dataValidation>
        <x14:dataValidation type="list" allowBlank="1" showInputMessage="1" showErrorMessage="1">
          <x14:formula1>
            <xm:f>'Data Sheet'!$C$10:$C$12</xm:f>
          </x14:formula1>
          <xm:sqref>C21</xm:sqref>
        </x14:dataValidation>
        <x14:dataValidation type="list" allowBlank="1" showInputMessage="1" showErrorMessage="1">
          <x14:formula1>
            <xm:f>'Data Sheet'!$H$18:$H$20</xm:f>
          </x14:formula1>
          <xm:sqref>G23</xm:sqref>
        </x14:dataValidation>
        <x14:dataValidation type="list" allowBlank="1" showInputMessage="1" showErrorMessage="1">
          <x14:formula1>
            <xm:f>'Data Sheet'!$H$14:$H$16</xm:f>
          </x14:formula1>
          <xm:sqref>G22</xm:sqref>
        </x14:dataValidation>
        <x14:dataValidation type="list" allowBlank="1" showInputMessage="1" showErrorMessage="1">
          <x14:formula1>
            <xm:f>'Data Sheet'!$H$10:$H$12</xm:f>
          </x14:formula1>
          <xm:sqref>G21</xm:sqref>
        </x14:dataValidation>
        <x14:dataValidation type="list" allowBlank="1" showInputMessage="1" showErrorMessage="1">
          <x14:formula1>
            <xm:f>'Data Sheet'!$M$18:$M$20</xm:f>
          </x14:formula1>
          <xm:sqref>K23</xm:sqref>
        </x14:dataValidation>
        <x14:dataValidation type="list" allowBlank="1" showInputMessage="1" showErrorMessage="1">
          <x14:formula1>
            <xm:f>'Data Sheet'!$M$14:$M$16</xm:f>
          </x14:formula1>
          <xm:sqref>K22</xm:sqref>
        </x14:dataValidation>
        <x14:dataValidation type="list" allowBlank="1" showInputMessage="1" showErrorMessage="1">
          <x14:formula1>
            <xm:f>'Data Sheet'!$M$10:$M$12</xm:f>
          </x14:formula1>
          <xm:sqref>K21</xm:sqref>
        </x14:dataValidation>
        <x14:dataValidation type="list" allowBlank="1" showInputMessage="1" showErrorMessage="1">
          <x14:formula1>
            <xm:f>'Data Sheet'!$R$18:$R$20</xm:f>
          </x14:formula1>
          <xm:sqref>O23</xm:sqref>
        </x14:dataValidation>
        <x14:dataValidation type="list" allowBlank="1" showInputMessage="1" showErrorMessage="1">
          <x14:formula1>
            <xm:f>'Data Sheet'!$R$14:$R$16</xm:f>
          </x14:formula1>
          <xm:sqref>O22</xm:sqref>
        </x14:dataValidation>
        <x14:dataValidation type="list" allowBlank="1" showInputMessage="1" showErrorMessage="1">
          <x14:formula1>
            <xm:f>'Data Sheet'!$R$10:$R$12</xm:f>
          </x14:formula1>
          <xm:sqref>O21</xm:sqref>
        </x14:dataValidation>
        <x14:dataValidation type="list" allowBlank="1" showInputMessage="1" showErrorMessage="1">
          <x14:formula1>
            <xm:f>'Data Sheet'!$H$22:$H$24</xm:f>
          </x14:formula1>
          <xm:sqref>G24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BCD24E"/>
  </sheetPr>
  <dimension ref="B1:P28"/>
  <sheetViews>
    <sheetView showGridLines="0" showRowColHeaders="0" zoomScaleNormal="100" workbookViewId="0">
      <selection activeCell="C19" sqref="C19"/>
    </sheetView>
  </sheetViews>
  <sheetFormatPr defaultColWidth="18.6640625" defaultRowHeight="13.8" x14ac:dyDescent="0.25"/>
  <cols>
    <col min="1" max="1" width="12.6640625" style="64" customWidth="1"/>
    <col min="2" max="2" width="11.6640625" style="64" customWidth="1"/>
    <col min="3" max="3" width="33.6640625" style="64" customWidth="1"/>
    <col min="4" max="4" width="8.6640625" style="64" customWidth="1"/>
    <col min="5" max="5" width="3.6640625" style="64" customWidth="1"/>
    <col min="6" max="6" width="22.6640625" style="64" customWidth="1"/>
    <col min="7" max="7" width="27.6640625" style="64" customWidth="1"/>
    <col min="8" max="8" width="8.6640625" style="64" customWidth="1"/>
    <col min="9" max="9" width="3.6640625" style="64" customWidth="1"/>
    <col min="10" max="10" width="15.6640625" style="64" customWidth="1"/>
    <col min="11" max="11" width="27.6640625" style="64" customWidth="1"/>
    <col min="12" max="12" width="8.6640625" style="64" customWidth="1"/>
    <col min="13" max="13" width="3.6640625" style="64" customWidth="1"/>
    <col min="14" max="14" width="15.6640625" style="64" customWidth="1"/>
    <col min="15" max="15" width="27.6640625" style="64" customWidth="1"/>
    <col min="16" max="16" width="8.6640625" style="64" customWidth="1"/>
    <col min="17" max="16384" width="18.6640625" style="64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15" customHeight="1" x14ac:dyDescent="0.25"/>
    <row r="6" spans="2:16" ht="15" customHeight="1" x14ac:dyDescent="0.25"/>
    <row r="7" spans="2:16" ht="15" customHeight="1" x14ac:dyDescent="0.25"/>
    <row r="8" spans="2:16" ht="15" customHeight="1" x14ac:dyDescent="0.25"/>
    <row r="9" spans="2:16" ht="15" customHeight="1" x14ac:dyDescent="0.25"/>
    <row r="10" spans="2:16" ht="15" customHeight="1" thickBot="1" x14ac:dyDescent="0.3"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</row>
    <row r="11" spans="2:16" ht="20.100000000000001" customHeight="1" thickBot="1" x14ac:dyDescent="0.3">
      <c r="B11" s="109" t="s">
        <v>112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1"/>
    </row>
    <row r="12" spans="2:16" ht="5.0999999999999996" customHeight="1" x14ac:dyDescent="0.25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2:16" ht="20.100000000000001" customHeight="1" x14ac:dyDescent="0.25">
      <c r="B13" s="108" t="s">
        <v>32</v>
      </c>
      <c r="C13" s="108"/>
      <c r="D13" s="112">
        <f>'0. Summary'!$D12:$H12</f>
        <v>0</v>
      </c>
      <c r="E13" s="112"/>
      <c r="F13" s="112"/>
      <c r="G13" s="112"/>
      <c r="H13" s="112"/>
      <c r="I13" s="63"/>
      <c r="J13" s="63"/>
      <c r="K13" s="63"/>
      <c r="L13" s="63"/>
      <c r="M13" s="63"/>
      <c r="N13" s="63"/>
      <c r="O13" s="63"/>
      <c r="P13" s="63"/>
    </row>
    <row r="14" spans="2:16" ht="5.0999999999999996" customHeight="1" x14ac:dyDescent="0.25">
      <c r="B14" s="34"/>
      <c r="C14" s="34"/>
      <c r="D14" s="32"/>
      <c r="E14" s="32"/>
      <c r="F14" s="32"/>
      <c r="G14" s="32"/>
      <c r="H14" s="32"/>
      <c r="I14" s="62"/>
      <c r="J14" s="62"/>
      <c r="K14" s="62"/>
      <c r="L14" s="62"/>
      <c r="M14" s="62"/>
      <c r="N14" s="62"/>
      <c r="O14" s="62"/>
      <c r="P14" s="62"/>
    </row>
    <row r="15" spans="2:16" ht="20.100000000000001" customHeight="1" x14ac:dyDescent="0.25">
      <c r="B15" s="108" t="s">
        <v>33</v>
      </c>
      <c r="C15" s="108"/>
      <c r="D15" s="112" t="str">
        <f>'0. Summary'!$D14:$H14</f>
        <v>Rural All Purpose</v>
      </c>
      <c r="E15" s="112"/>
      <c r="F15" s="112"/>
      <c r="G15" s="112"/>
      <c r="H15" s="112"/>
      <c r="I15" s="63"/>
      <c r="J15" s="63"/>
      <c r="K15" s="63"/>
      <c r="L15" s="63"/>
      <c r="M15" s="63"/>
      <c r="N15" s="63"/>
      <c r="O15" s="63"/>
      <c r="P15" s="63"/>
    </row>
    <row r="16" spans="2:16" ht="5.0999999999999996" customHeight="1" x14ac:dyDescent="0.25"/>
    <row r="17" spans="2:16" ht="20.100000000000001" customHeight="1" x14ac:dyDescent="0.25">
      <c r="B17" s="113" t="s">
        <v>1</v>
      </c>
      <c r="C17" s="113"/>
      <c r="D17" s="113"/>
      <c r="E17" s="65"/>
      <c r="F17" s="113" t="s">
        <v>2</v>
      </c>
      <c r="G17" s="113"/>
      <c r="H17" s="113"/>
      <c r="I17" s="65"/>
      <c r="J17" s="113" t="s">
        <v>3</v>
      </c>
      <c r="K17" s="113"/>
      <c r="L17" s="113"/>
      <c r="M17" s="65"/>
      <c r="N17" s="113" t="s">
        <v>4</v>
      </c>
      <c r="O17" s="113"/>
      <c r="P17" s="113"/>
    </row>
    <row r="18" spans="2:16" ht="20.100000000000001" customHeight="1" x14ac:dyDescent="0.25">
      <c r="B18" s="66" t="s">
        <v>5</v>
      </c>
      <c r="C18" s="67" t="s">
        <v>6</v>
      </c>
      <c r="D18" s="67" t="s">
        <v>7</v>
      </c>
      <c r="F18" s="66" t="s">
        <v>5</v>
      </c>
      <c r="G18" s="67" t="s">
        <v>6</v>
      </c>
      <c r="H18" s="67" t="s">
        <v>7</v>
      </c>
      <c r="J18" s="66" t="s">
        <v>5</v>
      </c>
      <c r="K18" s="67" t="s">
        <v>6</v>
      </c>
      <c r="L18" s="67" t="s">
        <v>7</v>
      </c>
      <c r="N18" s="66" t="s">
        <v>5</v>
      </c>
      <c r="O18" s="67" t="s">
        <v>6</v>
      </c>
      <c r="P18" s="67" t="s">
        <v>7</v>
      </c>
    </row>
    <row r="19" spans="2:16" ht="30" customHeight="1" x14ac:dyDescent="0.25">
      <c r="B19" s="76" t="s">
        <v>8</v>
      </c>
      <c r="C19" s="81"/>
      <c r="D19" s="68" t="str">
        <f>IF(C19="","",IF(C19="Eliminated as far as possible",1,IF(C19="Controlled but remains a significant risk (e.g. close proximity)",3, IF(C19="High traffic volumes passing at high speed", 5, ""))))</f>
        <v/>
      </c>
      <c r="F19" s="76" t="s">
        <v>13</v>
      </c>
      <c r="G19" s="81"/>
      <c r="H19" s="68" t="str">
        <f>IF(G19="","",IF(G19="Absolute minimum road movements/ Co2",1,IF(G19="Reduced movements",3, IF(G19="No reduction to movements/ Co2", 5, ""))))</f>
        <v/>
      </c>
      <c r="J19" s="73" t="s">
        <v>15</v>
      </c>
      <c r="K19" s="82"/>
      <c r="L19" s="68" t="str">
        <f>IF(K19="","",IF(K19="Minimum output (i.e. &lt;50% shift worked)",5,IF(K19="Average/ standard output",3, IF(K19="Maximum output (i.e. full shift)", 1, ""))))</f>
        <v/>
      </c>
      <c r="N19" s="73" t="s">
        <v>18</v>
      </c>
      <c r="O19" s="82"/>
      <c r="P19" s="68" t="str">
        <f>IF(O19="","",IF(O19="Reduced delays",1,IF(O19="No change",3, IF(O19="Increased delays", 5, ""))))</f>
        <v/>
      </c>
    </row>
    <row r="20" spans="2:16" ht="30" customHeight="1" x14ac:dyDescent="0.25">
      <c r="B20" s="76" t="s">
        <v>9</v>
      </c>
      <c r="C20" s="81"/>
      <c r="D20" s="68" t="str">
        <f>IF(C20="","",IF(C20="Adequate window (8 hours+)",1,IF(C20="Reduced window (4 to 8 hours)",3, IF(C20="Compressed window (&lt;4 hours)", 5, ""))))</f>
        <v/>
      </c>
      <c r="F20" s="76" t="s">
        <v>14</v>
      </c>
      <c r="G20" s="81"/>
      <c r="H20" s="68" t="str">
        <f>IF(G20="","",IF(G20="Low likelihood of disturbance",1,IF(G20="Medium likelihood of disturbance",3, IF(G20="High likelihood of disturbance", 5, ""))))</f>
        <v/>
      </c>
      <c r="J20" s="73" t="s">
        <v>16</v>
      </c>
      <c r="K20" s="82"/>
      <c r="L20" s="68" t="str">
        <f>IF(K20="","",IF(K20="Extended programme",5,IF(K20="No change to programme",3, IF(K20="Reduced programme", 1, ""))))</f>
        <v/>
      </c>
      <c r="N20" s="75" t="s">
        <v>35</v>
      </c>
      <c r="O20" s="82"/>
      <c r="P20" s="68" t="str">
        <f>IF(O20="","",IF(O20="Site specific media campaign (e.g. Public Liaison Officer)",1,IF(O20="Site specific campaign (e.g. letter drop)",3, IF(O20="Minimum requirement (i.e. advance warning signage)", 5, ""))))</f>
        <v/>
      </c>
    </row>
    <row r="21" spans="2:16" ht="30" customHeight="1" x14ac:dyDescent="0.25">
      <c r="B21" s="76" t="s">
        <v>12</v>
      </c>
      <c r="C21" s="81"/>
      <c r="D21" s="68" t="str">
        <f>IF(C21="","",IF(C21="Maximum available space",1,IF(C21="Medium available space (e.g. 1.5m+ safety zone) window (4 to 8hours)",3, IF(C21="Minimum available (e.g. 0.5m safety zone)", 5, ""))))</f>
        <v/>
      </c>
      <c r="F21" s="78" t="s">
        <v>102</v>
      </c>
      <c r="G21" s="81"/>
      <c r="H21" s="68" t="str">
        <f>IF(G21="","",IF(G21="Low Temp Asphalt &lt;10% Co2 reduced",1,IF(G21="Low Temp Asphalt &gt;=10% Co2 reduced",3, IF(G21="Conventional materials", 5, ""))))</f>
        <v/>
      </c>
      <c r="J21" s="73" t="s">
        <v>17</v>
      </c>
      <c r="K21" s="82"/>
      <c r="L21" s="68" t="str">
        <f>IF(K21="","",IF(K21="Scheme cost increases",5,IF(K21="No change to overall scheme cost",3, IF(K21="Cost saving achieved", 1, ""))))</f>
        <v/>
      </c>
      <c r="N21" s="75" t="s">
        <v>39</v>
      </c>
      <c r="O21" s="82"/>
      <c r="P21" s="68" t="str">
        <f>IF(O21="","",IF(O21="Proactive stakeholder engagement",1,IF(O21="Reactive engagement",3, IF(O21="Minimum requirement", 5, ""))))</f>
        <v/>
      </c>
    </row>
    <row r="22" spans="2:16" ht="30" customHeight="1" x14ac:dyDescent="0.25">
      <c r="B22" s="76" t="s">
        <v>10</v>
      </c>
      <c r="C22" s="81"/>
      <c r="D22" s="68" t="str">
        <f>IF(C22="","",IF(C22="Day time (07:00hrs to 18:00hrs)",1, IF(C22="Day and night time", 3, IF(C22="Night time (00:00hrs to 07:00hrs)", 5, ""))))</f>
        <v/>
      </c>
      <c r="F22" s="79" t="s">
        <v>104</v>
      </c>
      <c r="G22" s="81"/>
      <c r="H22" s="68" t="str">
        <f>IF(G22="","",IF(G22="&lt;20% recycled content materials",1,IF(G22="&gt;20% recycled content materials",3, IF(G22="Conventional materials", 5, ""))))</f>
        <v/>
      </c>
      <c r="J22" s="69"/>
      <c r="K22" s="69"/>
      <c r="L22" s="70"/>
      <c r="N22" s="69"/>
      <c r="O22" s="69"/>
      <c r="P22" s="71"/>
    </row>
    <row r="23" spans="2:16" ht="30" customHeight="1" x14ac:dyDescent="0.25">
      <c r="B23" s="76" t="s">
        <v>11</v>
      </c>
      <c r="C23" s="81"/>
      <c r="D23" s="68" t="str">
        <f>IF(C23="","",IF(C23="Completely separated from works",1,IF(C23="Partially separated from works",3, IF(C23="Limited separation from works", 5, ""))))</f>
        <v/>
      </c>
      <c r="F23" s="84"/>
      <c r="G23" s="84"/>
      <c r="H23" s="85"/>
      <c r="J23" s="69"/>
      <c r="K23" s="69"/>
      <c r="L23" s="70"/>
      <c r="N23" s="69"/>
      <c r="O23" s="69"/>
      <c r="P23" s="71"/>
    </row>
    <row r="24" spans="2:16" ht="5.0999999999999996" customHeight="1" thickBot="1" x14ac:dyDescent="0.3">
      <c r="D24" s="72"/>
      <c r="H24" s="72"/>
      <c r="L24" s="72"/>
      <c r="P24" s="72"/>
    </row>
    <row r="25" spans="2:16" ht="30" customHeight="1" thickBot="1" x14ac:dyDescent="0.3">
      <c r="B25" s="96" t="s">
        <v>105</v>
      </c>
      <c r="C25" s="99"/>
      <c r="D25" s="36">
        <f>IF(C19="",0,(SUM(D19:D23)))</f>
        <v>0</v>
      </c>
      <c r="F25" s="96" t="s">
        <v>105</v>
      </c>
      <c r="G25" s="96"/>
      <c r="H25" s="36">
        <f>IF(H19="",0,(SUM(H19:H23)))</f>
        <v>0</v>
      </c>
      <c r="J25" s="96" t="s">
        <v>105</v>
      </c>
      <c r="K25" s="96"/>
      <c r="L25" s="36">
        <f>IF(K19="",0,(SUM(L19:L23)))</f>
        <v>0</v>
      </c>
      <c r="N25" s="96" t="s">
        <v>105</v>
      </c>
      <c r="O25" s="96"/>
      <c r="P25" s="36">
        <f>IF(O19="",0,(SUM(P19:P23)))</f>
        <v>0</v>
      </c>
    </row>
    <row r="26" spans="2:16" ht="5.0999999999999996" customHeight="1" x14ac:dyDescent="0.25">
      <c r="D26" s="65"/>
    </row>
    <row r="27" spans="2:16" ht="5.0999999999999996" customHeight="1" thickBot="1" x14ac:dyDescent="0.3">
      <c r="N27" s="103"/>
      <c r="O27" s="103"/>
    </row>
    <row r="28" spans="2:16" ht="30" customHeight="1" thickBot="1" x14ac:dyDescent="0.3">
      <c r="J28" s="97" t="s">
        <v>94</v>
      </c>
      <c r="K28" s="97"/>
      <c r="L28" s="97"/>
      <c r="N28" s="96" t="str">
        <f>IF(P28="","",IF(AND(P28&gt;='Data Sheet'!S34,P28&lt;='Data Sheet'!T34),"Significant benefit to option",IF(AND(P28&gt;='Data Sheet'!S35,P28&lt;='Data Sheet'!T35),"Some benefit to option",IF(AND(P28&gt;='Data Sheet'!S36,P28&lt;='Data Sheet'!T36),"Little to no benefit to option",""))))</f>
        <v/>
      </c>
      <c r="O28" s="96"/>
      <c r="P28" s="36" t="str">
        <f>IF(D25+H25+L25+P25=0, "", D25+H25+L25+P25)</f>
        <v/>
      </c>
    </row>
  </sheetData>
  <sheetProtection password="C640" sheet="1" objects="1" scenarios="1" selectLockedCells="1"/>
  <mergeCells count="16">
    <mergeCell ref="N25:O25"/>
    <mergeCell ref="N27:O27"/>
    <mergeCell ref="J28:L28"/>
    <mergeCell ref="N28:O28"/>
    <mergeCell ref="B17:D17"/>
    <mergeCell ref="F17:H17"/>
    <mergeCell ref="J17:L17"/>
    <mergeCell ref="N17:P17"/>
    <mergeCell ref="B25:C25"/>
    <mergeCell ref="F25:G25"/>
    <mergeCell ref="J25:K25"/>
    <mergeCell ref="B11:P11"/>
    <mergeCell ref="B13:C13"/>
    <mergeCell ref="D13:H13"/>
    <mergeCell ref="B15:C15"/>
    <mergeCell ref="D15:H15"/>
  </mergeCells>
  <conditionalFormatting sqref="D25">
    <cfRule type="cellIs" dxfId="70" priority="55" stopIfTrue="1" operator="between">
      <formula>18</formula>
      <formula>25</formula>
    </cfRule>
    <cfRule type="cellIs" dxfId="69" priority="56" stopIfTrue="1" operator="between">
      <formula>13</formula>
      <formula>17</formula>
    </cfRule>
    <cfRule type="cellIs" dxfId="68" priority="57" stopIfTrue="1" operator="between">
      <formula>5</formula>
      <formula>12</formula>
    </cfRule>
  </conditionalFormatting>
  <conditionalFormatting sqref="D19:D23">
    <cfRule type="containsText" dxfId="67" priority="52" stopIfTrue="1" operator="containsText" text="5">
      <formula>NOT(ISERROR(SEARCH("5",D19)))</formula>
    </cfRule>
    <cfRule type="containsText" dxfId="66" priority="53" stopIfTrue="1" operator="containsText" text="3">
      <formula>NOT(ISERROR(SEARCH("3",D19)))</formula>
    </cfRule>
    <cfRule type="containsText" dxfId="65" priority="54" stopIfTrue="1" operator="containsText" text="1">
      <formula>NOT(ISERROR(SEARCH("1",D19)))</formula>
    </cfRule>
  </conditionalFormatting>
  <conditionalFormatting sqref="H19:H20">
    <cfRule type="containsText" dxfId="64" priority="49" stopIfTrue="1" operator="containsText" text="5">
      <formula>NOT(ISERROR(SEARCH("5",H19)))</formula>
    </cfRule>
    <cfRule type="containsText" dxfId="63" priority="50" stopIfTrue="1" operator="containsText" text="3">
      <formula>NOT(ISERROR(SEARCH("3",H19)))</formula>
    </cfRule>
    <cfRule type="containsText" dxfId="62" priority="51" stopIfTrue="1" operator="containsText" text="1">
      <formula>NOT(ISERROR(SEARCH("1",H19)))</formula>
    </cfRule>
  </conditionalFormatting>
  <conditionalFormatting sqref="L19:L21">
    <cfRule type="containsText" dxfId="61" priority="46" stopIfTrue="1" operator="containsText" text="5">
      <formula>NOT(ISERROR(SEARCH("5",L19)))</formula>
    </cfRule>
    <cfRule type="containsText" dxfId="60" priority="47" stopIfTrue="1" operator="containsText" text="3">
      <formula>NOT(ISERROR(SEARCH("3",L19)))</formula>
    </cfRule>
    <cfRule type="containsText" dxfId="59" priority="48" stopIfTrue="1" operator="containsText" text="1">
      <formula>NOT(ISERROR(SEARCH("1",L19)))</formula>
    </cfRule>
  </conditionalFormatting>
  <conditionalFormatting sqref="P19:P21">
    <cfRule type="containsText" dxfId="58" priority="43" stopIfTrue="1" operator="containsText" text="5">
      <formula>NOT(ISERROR(SEARCH("5",P19)))</formula>
    </cfRule>
    <cfRule type="containsText" dxfId="57" priority="44" stopIfTrue="1" operator="containsText" text="3">
      <formula>NOT(ISERROR(SEARCH("3",P19)))</formula>
    </cfRule>
    <cfRule type="containsText" dxfId="56" priority="45" stopIfTrue="1" operator="containsText" text="1">
      <formula>NOT(ISERROR(SEARCH("1",P19)))</formula>
    </cfRule>
  </conditionalFormatting>
  <conditionalFormatting sqref="P25">
    <cfRule type="cellIs" dxfId="55" priority="34" stopIfTrue="1" operator="between">
      <formula>12</formula>
      <formula>15</formula>
    </cfRule>
    <cfRule type="cellIs" dxfId="54" priority="35" stopIfTrue="1" operator="between">
      <formula>8</formula>
      <formula>11</formula>
    </cfRule>
    <cfRule type="cellIs" dxfId="53" priority="36" stopIfTrue="1" operator="between">
      <formula>3</formula>
      <formula>7</formula>
    </cfRule>
  </conditionalFormatting>
  <conditionalFormatting sqref="P28">
    <cfRule type="cellIs" dxfId="52" priority="30" stopIfTrue="1" operator="between">
      <formula>50</formula>
      <formula>70</formula>
    </cfRule>
    <cfRule type="cellIs" dxfId="51" priority="31" stopIfTrue="1" operator="between">
      <formula>35</formula>
      <formula>49</formula>
    </cfRule>
    <cfRule type="cellIs" dxfId="50" priority="32" stopIfTrue="1" operator="between">
      <formula>14</formula>
      <formula>34</formula>
    </cfRule>
  </conditionalFormatting>
  <conditionalFormatting sqref="L25">
    <cfRule type="cellIs" dxfId="49" priority="27" stopIfTrue="1" operator="between">
      <formula>11</formula>
      <formula>15</formula>
    </cfRule>
    <cfRule type="cellIs" dxfId="48" priority="28" stopIfTrue="1" operator="between">
      <formula>8</formula>
      <formula>10</formula>
    </cfRule>
    <cfRule type="cellIs" dxfId="47" priority="29" stopIfTrue="1" operator="between">
      <formula>3</formula>
      <formula>7</formula>
    </cfRule>
  </conditionalFormatting>
  <conditionalFormatting sqref="D13:H13">
    <cfRule type="containsBlanks" dxfId="46" priority="26" stopIfTrue="1">
      <formula>LEN(TRIM(D13))=0</formula>
    </cfRule>
  </conditionalFormatting>
  <conditionalFormatting sqref="D15:H15">
    <cfRule type="containsBlanks" dxfId="45" priority="25" stopIfTrue="1">
      <formula>LEN(TRIM(D15))=0</formula>
    </cfRule>
  </conditionalFormatting>
  <conditionalFormatting sqref="H23">
    <cfRule type="containsText" dxfId="44" priority="19" stopIfTrue="1" operator="containsText" text="5">
      <formula>NOT(ISERROR(SEARCH("5",H23)))</formula>
    </cfRule>
    <cfRule type="containsText" dxfId="43" priority="20" stopIfTrue="1" operator="containsText" text="3">
      <formula>NOT(ISERROR(SEARCH("3",H23)))</formula>
    </cfRule>
    <cfRule type="containsText" dxfId="42" priority="21" stopIfTrue="1" operator="containsText" text="1">
      <formula>NOT(ISERROR(SEARCH("1",H23)))</formula>
    </cfRule>
  </conditionalFormatting>
  <conditionalFormatting sqref="H21">
    <cfRule type="containsText" dxfId="41" priority="10" stopIfTrue="1" operator="containsText" text="5">
      <formula>NOT(ISERROR(SEARCH("5",H21)))</formula>
    </cfRule>
    <cfRule type="containsText" dxfId="40" priority="11" stopIfTrue="1" operator="containsText" text="3">
      <formula>NOT(ISERROR(SEARCH("3",H21)))</formula>
    </cfRule>
    <cfRule type="containsText" dxfId="39" priority="12" stopIfTrue="1" operator="containsText" text="1">
      <formula>NOT(ISERROR(SEARCH("1",H21)))</formula>
    </cfRule>
  </conditionalFormatting>
  <conditionalFormatting sqref="H22">
    <cfRule type="containsText" dxfId="38" priority="7" stopIfTrue="1" operator="containsText" text="5">
      <formula>NOT(ISERROR(SEARCH("5",H22)))</formula>
    </cfRule>
    <cfRule type="containsText" dxfId="37" priority="8" stopIfTrue="1" operator="containsText" text="3">
      <formula>NOT(ISERROR(SEARCH("3",H22)))</formula>
    </cfRule>
    <cfRule type="containsText" dxfId="36" priority="9" stopIfTrue="1" operator="containsText" text="1">
      <formula>NOT(ISERROR(SEARCH("1",H22)))</formula>
    </cfRule>
  </conditionalFormatting>
  <conditionalFormatting sqref="H25">
    <cfRule type="cellIs" dxfId="35" priority="1" stopIfTrue="1" operator="between">
      <formula>15</formula>
      <formula>20</formula>
    </cfRule>
    <cfRule type="cellIs" dxfId="34" priority="2" stopIfTrue="1" operator="between">
      <formula>10</formula>
      <formula>14</formula>
    </cfRule>
    <cfRule type="cellIs" dxfId="33" priority="3" stopIfTrue="1" operator="between">
      <formula>4</formula>
      <formula>8</formula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'Data Sheet'!$C$10:$C$12</xm:f>
          </x14:formula1>
          <xm:sqref>C19</xm:sqref>
        </x14:dataValidation>
        <x14:dataValidation type="list" allowBlank="1" showInputMessage="1" showErrorMessage="1">
          <x14:formula1>
            <xm:f>'Data Sheet'!$C$14:$C$16</xm:f>
          </x14:formula1>
          <xm:sqref>C20</xm:sqref>
        </x14:dataValidation>
        <x14:dataValidation type="list" allowBlank="1" showInputMessage="1" showErrorMessage="1">
          <x14:formula1>
            <xm:f>'Data Sheet'!$C$18:$C$20</xm:f>
          </x14:formula1>
          <xm:sqref>C21</xm:sqref>
        </x14:dataValidation>
        <x14:dataValidation type="list" allowBlank="1" showInputMessage="1" showErrorMessage="1">
          <x14:formula1>
            <xm:f>'Data Sheet'!$C$22:$C$24</xm:f>
          </x14:formula1>
          <xm:sqref>C22</xm:sqref>
        </x14:dataValidation>
        <x14:dataValidation type="list" allowBlank="1" showInputMessage="1" showErrorMessage="1">
          <x14:formula1>
            <xm:f>'Data Sheet'!$C$26:$C$28</xm:f>
          </x14:formula1>
          <xm:sqref>C23</xm:sqref>
        </x14:dataValidation>
        <x14:dataValidation type="list" allowBlank="1" showInputMessage="1" showErrorMessage="1">
          <x14:formula1>
            <xm:f>'Data Sheet'!$H$10:$H$12</xm:f>
          </x14:formula1>
          <xm:sqref>G12 G19</xm:sqref>
        </x14:dataValidation>
        <x14:dataValidation type="list" allowBlank="1" showInputMessage="1" showErrorMessage="1">
          <x14:formula1>
            <xm:f>'Data Sheet'!$H$14:$H$16</xm:f>
          </x14:formula1>
          <xm:sqref>G20</xm:sqref>
        </x14:dataValidation>
        <x14:dataValidation type="list" allowBlank="1" showInputMessage="1" showErrorMessage="1">
          <x14:formula1>
            <xm:f>'Data Sheet'!$H$18:$H$20</xm:f>
          </x14:formula1>
          <xm:sqref>G23 G21</xm:sqref>
        </x14:dataValidation>
        <x14:dataValidation type="list" allowBlank="1" showInputMessage="1" showErrorMessage="1">
          <x14:formula1>
            <xm:f>'Data Sheet'!$M$10:$M$12</xm:f>
          </x14:formula1>
          <xm:sqref>K19</xm:sqref>
        </x14:dataValidation>
        <x14:dataValidation type="list" allowBlank="1" showInputMessage="1" showErrorMessage="1">
          <x14:formula1>
            <xm:f>'Data Sheet'!$M$14:$M$16</xm:f>
          </x14:formula1>
          <xm:sqref>K20</xm:sqref>
        </x14:dataValidation>
        <x14:dataValidation type="list" allowBlank="1" showInputMessage="1" showErrorMessage="1">
          <x14:formula1>
            <xm:f>'Data Sheet'!$M$18:$M$20</xm:f>
          </x14:formula1>
          <xm:sqref>K21</xm:sqref>
        </x14:dataValidation>
        <x14:dataValidation type="list" allowBlank="1" showInputMessage="1" showErrorMessage="1">
          <x14:formula1>
            <xm:f>'Data Sheet'!$R$10:$R$12</xm:f>
          </x14:formula1>
          <xm:sqref>O19</xm:sqref>
        </x14:dataValidation>
        <x14:dataValidation type="list" allowBlank="1" showInputMessage="1" showErrorMessage="1">
          <x14:formula1>
            <xm:f>'Data Sheet'!$R$14:$R$16</xm:f>
          </x14:formula1>
          <xm:sqref>O20</xm:sqref>
        </x14:dataValidation>
        <x14:dataValidation type="list" allowBlank="1" showInputMessage="1" showErrorMessage="1">
          <x14:formula1>
            <xm:f>'Data Sheet'!$R$18:$R$20</xm:f>
          </x14:formula1>
          <xm:sqref>O21</xm:sqref>
        </x14:dataValidation>
        <x14:dataValidation type="list" allowBlank="1" showInputMessage="1" showErrorMessage="1">
          <x14:formula1>
            <xm:f>'Data Sheet'!$H$22:$H$24</xm:f>
          </x14:formula1>
          <xm:sqref>G22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5654"/>
  </sheetPr>
  <dimension ref="B1:P28"/>
  <sheetViews>
    <sheetView showGridLines="0" showRowColHeaders="0" topLeftCell="A10" zoomScaleNormal="100" workbookViewId="0">
      <selection activeCell="G19" sqref="G19"/>
    </sheetView>
  </sheetViews>
  <sheetFormatPr defaultColWidth="9" defaultRowHeight="13.8" x14ac:dyDescent="0.25"/>
  <cols>
    <col min="1" max="1" width="12.6640625" style="64" customWidth="1"/>
    <col min="2" max="2" width="11.6640625" style="64" customWidth="1"/>
    <col min="3" max="3" width="33.6640625" style="64" customWidth="1"/>
    <col min="4" max="4" width="8.6640625" style="64" customWidth="1"/>
    <col min="5" max="5" width="3.6640625" style="64" customWidth="1"/>
    <col min="6" max="6" width="22.6640625" style="64" customWidth="1"/>
    <col min="7" max="7" width="27.6640625" style="64" customWidth="1"/>
    <col min="8" max="8" width="8.6640625" style="64" customWidth="1"/>
    <col min="9" max="9" width="3.6640625" style="64" customWidth="1"/>
    <col min="10" max="10" width="15.6640625" style="64" customWidth="1"/>
    <col min="11" max="11" width="27.6640625" style="64" customWidth="1"/>
    <col min="12" max="12" width="8.6640625" style="64" customWidth="1"/>
    <col min="13" max="13" width="3.6640625" style="64" customWidth="1"/>
    <col min="14" max="14" width="15.6640625" style="64" customWidth="1"/>
    <col min="15" max="15" width="27.6640625" style="64" customWidth="1"/>
    <col min="16" max="16" width="8.6640625" style="64" customWidth="1"/>
    <col min="17" max="16384" width="9" style="64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15" customHeight="1" x14ac:dyDescent="0.25"/>
    <row r="6" spans="2:16" ht="15" customHeight="1" x14ac:dyDescent="0.25"/>
    <row r="7" spans="2:16" ht="15" customHeight="1" x14ac:dyDescent="0.25"/>
    <row r="8" spans="2:16" ht="15" customHeight="1" x14ac:dyDescent="0.25"/>
    <row r="9" spans="2:16" ht="15" customHeight="1" x14ac:dyDescent="0.25"/>
    <row r="10" spans="2:16" ht="15" customHeight="1" thickBot="1" x14ac:dyDescent="0.3"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</row>
    <row r="11" spans="2:16" ht="20.100000000000001" customHeight="1" thickBot="1" x14ac:dyDescent="0.3">
      <c r="B11" s="114" t="s">
        <v>111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6"/>
    </row>
    <row r="12" spans="2:16" ht="5.0999999999999996" customHeight="1" x14ac:dyDescent="0.25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2:16" ht="20.100000000000001" customHeight="1" x14ac:dyDescent="0.25">
      <c r="B13" s="108" t="s">
        <v>32</v>
      </c>
      <c r="C13" s="108"/>
      <c r="D13" s="100">
        <f>'3. Full Closure'!$D12:$H12</f>
        <v>0</v>
      </c>
      <c r="E13" s="100"/>
      <c r="F13" s="100"/>
      <c r="G13" s="100"/>
      <c r="H13" s="100"/>
      <c r="I13" s="63"/>
      <c r="J13" s="63"/>
      <c r="K13" s="63"/>
      <c r="L13" s="63"/>
      <c r="M13" s="63"/>
      <c r="N13" s="63"/>
      <c r="O13" s="63"/>
      <c r="P13" s="63"/>
    </row>
    <row r="14" spans="2:16" ht="5.0999999999999996" customHeight="1" x14ac:dyDescent="0.25">
      <c r="B14" s="34"/>
      <c r="C14" s="34"/>
      <c r="D14" s="32"/>
      <c r="E14" s="32"/>
      <c r="F14" s="32"/>
      <c r="G14" s="32"/>
      <c r="H14" s="32"/>
      <c r="I14" s="62"/>
      <c r="J14" s="62"/>
      <c r="K14" s="62"/>
      <c r="L14" s="62"/>
      <c r="M14" s="62"/>
      <c r="N14" s="62"/>
      <c r="O14" s="62"/>
      <c r="P14" s="62"/>
    </row>
    <row r="15" spans="2:16" ht="20.100000000000001" customHeight="1" x14ac:dyDescent="0.25">
      <c r="B15" s="108" t="s">
        <v>33</v>
      </c>
      <c r="C15" s="108"/>
      <c r="D15" s="100" t="str">
        <f>'0. Summary'!$D14:$H14</f>
        <v>Rural All Purpose</v>
      </c>
      <c r="E15" s="100"/>
      <c r="F15" s="100"/>
      <c r="G15" s="100"/>
      <c r="H15" s="100"/>
      <c r="I15" s="63"/>
      <c r="J15" s="63"/>
      <c r="K15" s="63"/>
      <c r="L15" s="63"/>
      <c r="M15" s="63"/>
      <c r="N15" s="63"/>
      <c r="O15" s="63"/>
      <c r="P15" s="63"/>
    </row>
    <row r="16" spans="2:16" ht="5.0999999999999996" customHeight="1" x14ac:dyDescent="0.25"/>
    <row r="17" spans="2:16" ht="20.100000000000001" customHeight="1" x14ac:dyDescent="0.25">
      <c r="B17" s="117" t="s">
        <v>1</v>
      </c>
      <c r="C17" s="117"/>
      <c r="D17" s="117"/>
      <c r="E17" s="65"/>
      <c r="F17" s="117" t="s">
        <v>2</v>
      </c>
      <c r="G17" s="117"/>
      <c r="H17" s="117"/>
      <c r="I17" s="65"/>
      <c r="J17" s="117" t="s">
        <v>3</v>
      </c>
      <c r="K17" s="117"/>
      <c r="L17" s="117"/>
      <c r="M17" s="65"/>
      <c r="N17" s="117" t="s">
        <v>4</v>
      </c>
      <c r="O17" s="117"/>
      <c r="P17" s="117"/>
    </row>
    <row r="18" spans="2:16" ht="20.100000000000001" customHeight="1" x14ac:dyDescent="0.25">
      <c r="B18" s="66" t="s">
        <v>5</v>
      </c>
      <c r="C18" s="67" t="s">
        <v>6</v>
      </c>
      <c r="D18" s="67" t="s">
        <v>7</v>
      </c>
      <c r="F18" s="66" t="s">
        <v>5</v>
      </c>
      <c r="G18" s="67" t="s">
        <v>6</v>
      </c>
      <c r="H18" s="67" t="s">
        <v>7</v>
      </c>
      <c r="J18" s="66" t="s">
        <v>5</v>
      </c>
      <c r="K18" s="67" t="s">
        <v>6</v>
      </c>
      <c r="L18" s="67" t="s">
        <v>7</v>
      </c>
      <c r="N18" s="66" t="s">
        <v>5</v>
      </c>
      <c r="O18" s="67" t="s">
        <v>6</v>
      </c>
      <c r="P18" s="67" t="s">
        <v>7</v>
      </c>
    </row>
    <row r="19" spans="2:16" ht="30" customHeight="1" x14ac:dyDescent="0.25">
      <c r="B19" s="76" t="s">
        <v>8</v>
      </c>
      <c r="C19" s="81"/>
      <c r="D19" s="68" t="str">
        <f>IF(C19="","",IF(C19="Eliminated as far as possible",1,IF(C19="Controlled but remains a significant risk (e.g. close proximity)",3, IF(C19="High traffic volumes passing at high speed", 5, ""))))</f>
        <v/>
      </c>
      <c r="F19" s="76" t="s">
        <v>13</v>
      </c>
      <c r="G19" s="81"/>
      <c r="H19" s="68" t="str">
        <f>IF(G19="","",IF(G19="Absolute minimum road movements/ Co2",1,IF(G19="Reduced movements",3, IF(G19="No reduction to movements/ Co2", 5, ""))))</f>
        <v/>
      </c>
      <c r="J19" s="73" t="s">
        <v>15</v>
      </c>
      <c r="K19" s="82"/>
      <c r="L19" s="68" t="str">
        <f>IF(K19="","",IF(K19="Minimum output (i.e. &lt;50% shift worked)",5,IF(K19="Average/ standard output",3, IF(K19="Maximum output (i.e. full shift)", 1, ""))))</f>
        <v/>
      </c>
      <c r="N19" s="73" t="s">
        <v>18</v>
      </c>
      <c r="O19" s="82"/>
      <c r="P19" s="68" t="str">
        <f>IF(O19="","",IF(O19="Reduced delays",1,IF(O19="No change",3, IF(O19="Increased delays", 5, ""))))</f>
        <v/>
      </c>
    </row>
    <row r="20" spans="2:16" ht="30" customHeight="1" x14ac:dyDescent="0.25">
      <c r="B20" s="76" t="s">
        <v>9</v>
      </c>
      <c r="C20" s="81"/>
      <c r="D20" s="68" t="str">
        <f>IF(C20="","",IF(C20="Adequate window (8 hours+)",1,IF(C20="Reduced window (4 to 8 hours)",3, IF(C20="Compressed window (&lt;4 hours)", 5, ""))))</f>
        <v/>
      </c>
      <c r="F20" s="76" t="s">
        <v>14</v>
      </c>
      <c r="G20" s="81"/>
      <c r="H20" s="68" t="str">
        <f>IF(G20="","",IF(G20="Low likelihood of disturbance",1,IF(G20="Medium likelihood of disturbance",3, IF(G20="High likelihood of disturbance", 5, ""))))</f>
        <v/>
      </c>
      <c r="J20" s="73" t="s">
        <v>16</v>
      </c>
      <c r="K20" s="82"/>
      <c r="L20" s="68" t="str">
        <f>IF(K20="","",IF(K20="Extended programme",5,IF(K20="No change to programme",3, IF(K20="Reduced programme", 1, ""))))</f>
        <v/>
      </c>
      <c r="N20" s="75" t="s">
        <v>35</v>
      </c>
      <c r="O20" s="82"/>
      <c r="P20" s="68" t="str">
        <f>IF(O20="","",IF(O20="Site specific media campaign (e.g. Public Liaison Officer)",1,IF(O20="Site specific campaign (e.g. letter drop)",3, IF(O20="Minimum requirement (i.e. advance warning signage)", 5, ""))))</f>
        <v/>
      </c>
    </row>
    <row r="21" spans="2:16" ht="30" customHeight="1" x14ac:dyDescent="0.25">
      <c r="B21" s="76" t="s">
        <v>12</v>
      </c>
      <c r="C21" s="81"/>
      <c r="D21" s="68" t="str">
        <f>IF(C21="","",IF(C21="Maximum available space",1,IF(C21="Medium available space (e.g. 1.5m+ safety zone) window (4 to 8hours)",3, IF(C21="Minimum available (e.g. 0.5m safety zone)", 5, ""))))</f>
        <v/>
      </c>
      <c r="F21" s="78" t="s">
        <v>102</v>
      </c>
      <c r="G21" s="81"/>
      <c r="H21" s="68" t="str">
        <f>IF(G21="","",IF(G21="Low Temp Asphalt &lt;10% Co2 reduced",1,IF(G21="Low Temp Asphalt &gt;=10% Co2 reduced",3, IF(G21="Conventional materials", 5, ""))))</f>
        <v/>
      </c>
      <c r="J21" s="73" t="s">
        <v>17</v>
      </c>
      <c r="K21" s="82"/>
      <c r="L21" s="68" t="str">
        <f>IF(K21="","",IF(K21="Scheme cost increases",5,IF(K21="No change to overall scheme cost",3, IF(K21="Cost saving achieved", 1, ""))))</f>
        <v/>
      </c>
      <c r="N21" s="75" t="s">
        <v>39</v>
      </c>
      <c r="O21" s="82"/>
      <c r="P21" s="68" t="str">
        <f>IF(O21="","",IF(O21="Proactive stakeholder engagement",1,IF(O21="Reactive engagement",3, IF(O21="Minimum requirement", 5, ""))))</f>
        <v/>
      </c>
    </row>
    <row r="22" spans="2:16" ht="30" customHeight="1" x14ac:dyDescent="0.25">
      <c r="B22" s="76" t="s">
        <v>10</v>
      </c>
      <c r="C22" s="81"/>
      <c r="D22" s="68" t="str">
        <f>IF(C22="","",IF(C22="Day time (07:00hrs to 18:00hrs)",1, IF(C22="Day and night time", 3, IF(C22="Night time (00:00hrs to 07:00hrs)", 5, ""))))</f>
        <v/>
      </c>
      <c r="F22" s="79" t="s">
        <v>104</v>
      </c>
      <c r="G22" s="81"/>
      <c r="H22" s="68" t="str">
        <f>IF(G22="","",IF(G22="&lt;20% recycled content materials",1,IF(G22="&gt;20% recycled content materials",3, IF(G22="Conventional materials", 5, ""))))</f>
        <v/>
      </c>
      <c r="J22" s="69"/>
      <c r="K22" s="69"/>
      <c r="L22" s="70"/>
      <c r="N22" s="69"/>
      <c r="O22" s="69"/>
      <c r="P22" s="71"/>
    </row>
    <row r="23" spans="2:16" ht="30" customHeight="1" x14ac:dyDescent="0.25">
      <c r="B23" s="76" t="s">
        <v>11</v>
      </c>
      <c r="C23" s="81"/>
      <c r="D23" s="68" t="str">
        <f>IF(C23="","",IF(C23="Completely separated from works",1,IF(C23="Partially separated from works",3, IF(C23="Limited separation from works", 5, ""))))</f>
        <v/>
      </c>
      <c r="F23" s="71"/>
      <c r="G23" s="71"/>
      <c r="H23" s="70"/>
      <c r="J23" s="69"/>
      <c r="K23" s="69"/>
      <c r="L23" s="70"/>
      <c r="N23" s="69"/>
      <c r="O23" s="69"/>
      <c r="P23" s="71"/>
    </row>
    <row r="24" spans="2:16" ht="5.0999999999999996" customHeight="1" thickBot="1" x14ac:dyDescent="0.3">
      <c r="D24" s="72"/>
      <c r="H24" s="72"/>
      <c r="L24" s="72"/>
      <c r="P24" s="72"/>
    </row>
    <row r="25" spans="2:16" ht="30" customHeight="1" thickBot="1" x14ac:dyDescent="0.3">
      <c r="B25" s="96" t="s">
        <v>105</v>
      </c>
      <c r="C25" s="99"/>
      <c r="D25" s="36">
        <f>IF(C19="",0,(SUM(D19:D23)))</f>
        <v>0</v>
      </c>
      <c r="F25" s="96" t="s">
        <v>105</v>
      </c>
      <c r="G25" s="96"/>
      <c r="H25" s="36">
        <f>IF(G19="",0,(SUM(H19:H23)))</f>
        <v>0</v>
      </c>
      <c r="J25" s="96" t="s">
        <v>105</v>
      </c>
      <c r="K25" s="96"/>
      <c r="L25" s="36">
        <f>IF(K19="",0,(SUM(L19:L23)))</f>
        <v>0</v>
      </c>
      <c r="N25" s="96" t="s">
        <v>105</v>
      </c>
      <c r="O25" s="96"/>
      <c r="P25" s="36">
        <f>IF(O19="",0,(SUM(P19:P23)))</f>
        <v>0</v>
      </c>
    </row>
    <row r="26" spans="2:16" ht="5.0999999999999996" customHeight="1" x14ac:dyDescent="0.25">
      <c r="D26" s="65"/>
    </row>
    <row r="27" spans="2:16" ht="5.0999999999999996" customHeight="1" thickBot="1" x14ac:dyDescent="0.3">
      <c r="N27" s="103"/>
      <c r="O27" s="103"/>
    </row>
    <row r="28" spans="2:16" ht="24.9" customHeight="1" thickBot="1" x14ac:dyDescent="0.3">
      <c r="J28" s="97" t="s">
        <v>94</v>
      </c>
      <c r="K28" s="97"/>
      <c r="L28" s="97"/>
      <c r="N28" s="96" t="str">
        <f>IF(P28="","",IF(AND(P28&gt;='Data Sheet'!S34,P28&lt;='Data Sheet'!T34),"Significant benefit to option",IF(AND(P28&gt;='Data Sheet'!S35,P28&lt;='Data Sheet'!T35),"Some benefit to option",IF(AND(P28&gt;='Data Sheet'!S36,P28&lt;='Data Sheet'!T36),"Little to no benefit to option",""))))</f>
        <v/>
      </c>
      <c r="O28" s="96"/>
      <c r="P28" s="36" t="str">
        <f>IF(D25+H25+L25+P25=0, "", D25+H25+L25+P25)</f>
        <v/>
      </c>
    </row>
  </sheetData>
  <sheetProtection password="C640" sheet="1" objects="1" scenarios="1" selectLockedCells="1"/>
  <mergeCells count="16">
    <mergeCell ref="N25:O25"/>
    <mergeCell ref="N27:O27"/>
    <mergeCell ref="J28:L28"/>
    <mergeCell ref="N28:O28"/>
    <mergeCell ref="B17:D17"/>
    <mergeCell ref="F17:H17"/>
    <mergeCell ref="J17:L17"/>
    <mergeCell ref="N17:P17"/>
    <mergeCell ref="B25:C25"/>
    <mergeCell ref="F25:G25"/>
    <mergeCell ref="J25:K25"/>
    <mergeCell ref="B11:P11"/>
    <mergeCell ref="B13:C13"/>
    <mergeCell ref="D13:H13"/>
    <mergeCell ref="B15:C15"/>
    <mergeCell ref="D15:H15"/>
  </mergeCells>
  <conditionalFormatting sqref="D25">
    <cfRule type="cellIs" dxfId="32" priority="41" stopIfTrue="1" operator="between">
      <formula>18</formula>
      <formula>25</formula>
    </cfRule>
    <cfRule type="cellIs" dxfId="31" priority="42" stopIfTrue="1" operator="between">
      <formula>13</formula>
      <formula>17</formula>
    </cfRule>
    <cfRule type="cellIs" dxfId="30" priority="43" stopIfTrue="1" operator="between">
      <formula>5</formula>
      <formula>12</formula>
    </cfRule>
  </conditionalFormatting>
  <conditionalFormatting sqref="D19:D23">
    <cfRule type="containsText" dxfId="29" priority="38" stopIfTrue="1" operator="containsText" text="5">
      <formula>NOT(ISERROR(SEARCH("5",D19)))</formula>
    </cfRule>
    <cfRule type="containsText" dxfId="28" priority="39" stopIfTrue="1" operator="containsText" text="3">
      <formula>NOT(ISERROR(SEARCH("3",D19)))</formula>
    </cfRule>
    <cfRule type="containsText" dxfId="27" priority="40" stopIfTrue="1" operator="containsText" text="1">
      <formula>NOT(ISERROR(SEARCH("1",D19)))</formula>
    </cfRule>
  </conditionalFormatting>
  <conditionalFormatting sqref="H19:H20">
    <cfRule type="containsText" dxfId="26" priority="35" stopIfTrue="1" operator="containsText" text="5">
      <formula>NOT(ISERROR(SEARCH("5",H19)))</formula>
    </cfRule>
    <cfRule type="containsText" dxfId="25" priority="36" stopIfTrue="1" operator="containsText" text="3">
      <formula>NOT(ISERROR(SEARCH("3",H19)))</formula>
    </cfRule>
    <cfRule type="containsText" dxfId="24" priority="37" stopIfTrue="1" operator="containsText" text="1">
      <formula>NOT(ISERROR(SEARCH("1",H19)))</formula>
    </cfRule>
  </conditionalFormatting>
  <conditionalFormatting sqref="L19:L21">
    <cfRule type="containsText" dxfId="23" priority="32" stopIfTrue="1" operator="containsText" text="5">
      <formula>NOT(ISERROR(SEARCH("5",L19)))</formula>
    </cfRule>
    <cfRule type="containsText" dxfId="22" priority="33" stopIfTrue="1" operator="containsText" text="3">
      <formula>NOT(ISERROR(SEARCH("3",L19)))</formula>
    </cfRule>
    <cfRule type="containsText" dxfId="21" priority="34" stopIfTrue="1" operator="containsText" text="1">
      <formula>NOT(ISERROR(SEARCH("1",L19)))</formula>
    </cfRule>
  </conditionalFormatting>
  <conditionalFormatting sqref="P19:P21">
    <cfRule type="containsText" dxfId="20" priority="29" stopIfTrue="1" operator="containsText" text="5">
      <formula>NOT(ISERROR(SEARCH("5",P19)))</formula>
    </cfRule>
    <cfRule type="containsText" dxfId="19" priority="30" stopIfTrue="1" operator="containsText" text="3">
      <formula>NOT(ISERROR(SEARCH("3",P19)))</formula>
    </cfRule>
    <cfRule type="containsText" dxfId="18" priority="31" stopIfTrue="1" operator="containsText" text="1">
      <formula>NOT(ISERROR(SEARCH("1",P19)))</formula>
    </cfRule>
  </conditionalFormatting>
  <conditionalFormatting sqref="H25">
    <cfRule type="cellIs" dxfId="17" priority="26" stopIfTrue="1" operator="between">
      <formula>15</formula>
      <formula>20</formula>
    </cfRule>
    <cfRule type="cellIs" dxfId="16" priority="27" stopIfTrue="1" operator="between">
      <formula>9</formula>
      <formula>14</formula>
    </cfRule>
    <cfRule type="cellIs" dxfId="15" priority="28" stopIfTrue="1" operator="between">
      <formula>4</formula>
      <formula>8</formula>
    </cfRule>
  </conditionalFormatting>
  <conditionalFormatting sqref="P25">
    <cfRule type="cellIs" dxfId="14" priority="20" stopIfTrue="1" operator="between">
      <formula>12</formula>
      <formula>15</formula>
    </cfRule>
    <cfRule type="cellIs" dxfId="13" priority="21" stopIfTrue="1" operator="between">
      <formula>8</formula>
      <formula>11</formula>
    </cfRule>
    <cfRule type="cellIs" dxfId="12" priority="22" stopIfTrue="1" operator="between">
      <formula>3</formula>
      <formula>7</formula>
    </cfRule>
  </conditionalFormatting>
  <conditionalFormatting sqref="P28">
    <cfRule type="cellIs" dxfId="11" priority="16" stopIfTrue="1" operator="between">
      <formula>50</formula>
      <formula>70</formula>
    </cfRule>
    <cfRule type="cellIs" dxfId="10" priority="17" stopIfTrue="1" operator="between">
      <formula>35</formula>
      <formula>49</formula>
    </cfRule>
    <cfRule type="cellIs" dxfId="9" priority="18" stopIfTrue="1" operator="between">
      <formula>14</formula>
      <formula>34</formula>
    </cfRule>
  </conditionalFormatting>
  <conditionalFormatting sqref="L25">
    <cfRule type="cellIs" dxfId="8" priority="13" stopIfTrue="1" operator="between">
      <formula>11</formula>
      <formula>15</formula>
    </cfRule>
    <cfRule type="cellIs" dxfId="7" priority="14" stopIfTrue="1" operator="between">
      <formula>8</formula>
      <formula>10</formula>
    </cfRule>
    <cfRule type="cellIs" dxfId="6" priority="15" stopIfTrue="1" operator="between">
      <formula>3</formula>
      <formula>7</formula>
    </cfRule>
  </conditionalFormatting>
  <conditionalFormatting sqref="H21">
    <cfRule type="containsText" dxfId="5" priority="4" stopIfTrue="1" operator="containsText" text="5">
      <formula>NOT(ISERROR(SEARCH("5",H21)))</formula>
    </cfRule>
    <cfRule type="containsText" dxfId="4" priority="5" stopIfTrue="1" operator="containsText" text="3">
      <formula>NOT(ISERROR(SEARCH("3",H21)))</formula>
    </cfRule>
    <cfRule type="containsText" dxfId="3" priority="6" stopIfTrue="1" operator="containsText" text="1">
      <formula>NOT(ISERROR(SEARCH("1",H21)))</formula>
    </cfRule>
  </conditionalFormatting>
  <conditionalFormatting sqref="H22">
    <cfRule type="containsText" dxfId="2" priority="1" stopIfTrue="1" operator="containsText" text="5">
      <formula>NOT(ISERROR(SEARCH("5",H22)))</formula>
    </cfRule>
    <cfRule type="containsText" dxfId="1" priority="2" stopIfTrue="1" operator="containsText" text="3">
      <formula>NOT(ISERROR(SEARCH("3",H22)))</formula>
    </cfRule>
    <cfRule type="containsText" dxfId="0" priority="3" stopIfTrue="1" operator="containsText" text="1">
      <formula>NOT(ISERROR(SEARCH("1",H22)))</formula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'Data Sheet'!$R$18:$R$20</xm:f>
          </x14:formula1>
          <xm:sqref>O21</xm:sqref>
        </x14:dataValidation>
        <x14:dataValidation type="list" allowBlank="1" showInputMessage="1" showErrorMessage="1">
          <x14:formula1>
            <xm:f>'Data Sheet'!$R$14:$R$16</xm:f>
          </x14:formula1>
          <xm:sqref>O20</xm:sqref>
        </x14:dataValidation>
        <x14:dataValidation type="list" allowBlank="1" showInputMessage="1" showErrorMessage="1">
          <x14:formula1>
            <xm:f>'Data Sheet'!$R$10:$R$12</xm:f>
          </x14:formula1>
          <xm:sqref>O19</xm:sqref>
        </x14:dataValidation>
        <x14:dataValidation type="list" allowBlank="1" showInputMessage="1" showErrorMessage="1">
          <x14:formula1>
            <xm:f>'Data Sheet'!$M$18:$M$20</xm:f>
          </x14:formula1>
          <xm:sqref>K21</xm:sqref>
        </x14:dataValidation>
        <x14:dataValidation type="list" allowBlank="1" showInputMessage="1" showErrorMessage="1">
          <x14:formula1>
            <xm:f>'Data Sheet'!$M$14:$M$16</xm:f>
          </x14:formula1>
          <xm:sqref>K20</xm:sqref>
        </x14:dataValidation>
        <x14:dataValidation type="list" allowBlank="1" showInputMessage="1" showErrorMessage="1">
          <x14:formula1>
            <xm:f>'Data Sheet'!$M$10:$M$12</xm:f>
          </x14:formula1>
          <xm:sqref>K19</xm:sqref>
        </x14:dataValidation>
        <x14:dataValidation type="list" allowBlank="1" showInputMessage="1" showErrorMessage="1">
          <x14:formula1>
            <xm:f>'Data Sheet'!$H$10:$H$12</xm:f>
          </x14:formula1>
          <xm:sqref>G19</xm:sqref>
        </x14:dataValidation>
        <x14:dataValidation type="list" allowBlank="1" showInputMessage="1" showErrorMessage="1">
          <x14:formula1>
            <xm:f>'Data Sheet'!$H$14:$H$16</xm:f>
          </x14:formula1>
          <xm:sqref>G20</xm:sqref>
        </x14:dataValidation>
        <x14:dataValidation type="list" allowBlank="1" showInputMessage="1" showErrorMessage="1">
          <x14:formula1>
            <xm:f>'Data Sheet'!$H$18:$H$20</xm:f>
          </x14:formula1>
          <xm:sqref>G21</xm:sqref>
        </x14:dataValidation>
        <x14:dataValidation type="list" allowBlank="1" showInputMessage="1" showErrorMessage="1">
          <x14:formula1>
            <xm:f>'Data Sheet'!$C$26:$C$28</xm:f>
          </x14:formula1>
          <xm:sqref>C23</xm:sqref>
        </x14:dataValidation>
        <x14:dataValidation type="list" allowBlank="1" showInputMessage="1" showErrorMessage="1">
          <x14:formula1>
            <xm:f>'Data Sheet'!$C$22:$C$24</xm:f>
          </x14:formula1>
          <xm:sqref>C22</xm:sqref>
        </x14:dataValidation>
        <x14:dataValidation type="list" allowBlank="1" showInputMessage="1" showErrorMessage="1">
          <x14:formula1>
            <xm:f>'Data Sheet'!$C$18:$C$20</xm:f>
          </x14:formula1>
          <xm:sqref>C21</xm:sqref>
        </x14:dataValidation>
        <x14:dataValidation type="list" allowBlank="1" showInputMessage="1" showErrorMessage="1">
          <x14:formula1>
            <xm:f>'Data Sheet'!$C$14:$C$16</xm:f>
          </x14:formula1>
          <xm:sqref>C20</xm:sqref>
        </x14:dataValidation>
        <x14:dataValidation type="list" allowBlank="1" showInputMessage="1" showErrorMessage="1">
          <x14:formula1>
            <xm:f>'Data Sheet'!$C$10:$C$12</xm:f>
          </x14:formula1>
          <xm:sqref>C19</xm:sqref>
        </x14:dataValidation>
        <x14:dataValidation type="list" allowBlank="1" showInputMessage="1" showErrorMessage="1">
          <x14:formula1>
            <xm:f>'Data Sheet'!$H$22:$H$24</xm:f>
          </x14:formula1>
          <xm:sqref>G22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workbookViewId="0">
      <selection activeCell="J5" sqref="J5"/>
    </sheetView>
  </sheetViews>
  <sheetFormatPr defaultRowHeight="13.2" x14ac:dyDescent="0.25"/>
  <sheetData>
    <row r="1" spans="1:20" x14ac:dyDescent="0.25">
      <c r="A1" s="2" t="s">
        <v>34</v>
      </c>
      <c r="B1" s="2"/>
      <c r="C1" s="3"/>
      <c r="D1" s="1"/>
      <c r="E1" s="3"/>
      <c r="F1" s="3"/>
      <c r="G1" s="3"/>
      <c r="H1" s="3"/>
      <c r="I1" s="1"/>
      <c r="J1" s="3"/>
      <c r="K1" s="3"/>
      <c r="L1" s="3"/>
      <c r="M1" s="3"/>
      <c r="N1" s="1"/>
      <c r="O1" s="3"/>
      <c r="P1" s="3"/>
      <c r="Q1" s="3"/>
      <c r="R1" s="3"/>
      <c r="S1" s="1"/>
      <c r="T1" s="3"/>
    </row>
    <row r="2" spans="1:20" x14ac:dyDescent="0.25">
      <c r="A2" s="2"/>
      <c r="B2" s="2"/>
      <c r="C2" s="3"/>
      <c r="D2" s="1"/>
      <c r="E2" s="3"/>
      <c r="F2" s="3"/>
      <c r="G2" s="3"/>
      <c r="H2" s="3"/>
      <c r="I2" s="1"/>
      <c r="J2" s="3"/>
      <c r="K2" s="3"/>
      <c r="L2" s="3"/>
      <c r="M2" s="3"/>
      <c r="N2" s="1"/>
      <c r="O2" s="3"/>
      <c r="P2" s="3"/>
      <c r="Q2" s="3"/>
      <c r="R2" s="3"/>
      <c r="S2" s="1"/>
      <c r="T2" s="3"/>
    </row>
    <row r="3" spans="1:20" x14ac:dyDescent="0.25">
      <c r="A3" s="3" t="s">
        <v>0</v>
      </c>
      <c r="B3" s="3"/>
      <c r="C3" s="3"/>
      <c r="D3" s="1"/>
      <c r="E3" s="3"/>
      <c r="F3" s="3"/>
      <c r="G3" s="3"/>
      <c r="H3" s="3"/>
      <c r="I3" s="1"/>
      <c r="J3" s="3"/>
      <c r="K3" s="3"/>
      <c r="L3" s="3"/>
      <c r="M3" s="3"/>
      <c r="N3" s="1"/>
      <c r="O3" s="3"/>
      <c r="P3" s="3"/>
      <c r="Q3" s="3"/>
      <c r="R3" s="3"/>
      <c r="S3" s="1"/>
      <c r="T3" s="3"/>
    </row>
    <row r="4" spans="1:20" x14ac:dyDescent="0.25">
      <c r="A4" s="3" t="s">
        <v>113</v>
      </c>
      <c r="B4" s="3"/>
      <c r="C4" s="3"/>
      <c r="D4" s="1"/>
      <c r="E4" s="3"/>
      <c r="F4" s="3"/>
      <c r="G4" s="3"/>
      <c r="H4" s="3"/>
      <c r="I4" s="1"/>
      <c r="J4" s="3"/>
      <c r="K4" s="3"/>
      <c r="L4" s="3"/>
      <c r="M4" s="3"/>
      <c r="N4" s="1"/>
      <c r="O4" s="3"/>
      <c r="P4" s="3"/>
      <c r="Q4" s="3"/>
      <c r="R4" s="3"/>
      <c r="S4" s="1"/>
      <c r="T4" s="3"/>
    </row>
    <row r="5" spans="1:20" x14ac:dyDescent="0.25">
      <c r="A5" s="3" t="s">
        <v>19</v>
      </c>
      <c r="B5" s="3"/>
      <c r="C5" s="3"/>
      <c r="D5" s="1"/>
      <c r="E5" s="3"/>
      <c r="F5" s="3"/>
      <c r="G5" s="3"/>
      <c r="H5" s="3"/>
      <c r="I5" s="1"/>
      <c r="J5" s="3"/>
      <c r="K5" s="3"/>
      <c r="L5" s="3"/>
      <c r="M5" s="3"/>
      <c r="N5" s="1"/>
      <c r="O5" s="3"/>
      <c r="P5" s="3"/>
      <c r="Q5" s="3"/>
      <c r="R5" s="3"/>
      <c r="S5" s="1"/>
      <c r="T5" s="3"/>
    </row>
    <row r="6" spans="1:20" x14ac:dyDescent="0.25">
      <c r="A6" s="3"/>
      <c r="B6" s="3"/>
      <c r="C6" s="3"/>
      <c r="D6" s="1"/>
      <c r="E6" s="3"/>
      <c r="F6" s="3"/>
      <c r="G6" s="3"/>
      <c r="H6" s="3"/>
      <c r="I6" s="1"/>
      <c r="J6" s="3"/>
      <c r="K6" s="3"/>
      <c r="L6" s="3"/>
      <c r="M6" s="3"/>
      <c r="N6" s="1"/>
      <c r="O6" s="3"/>
      <c r="P6" s="3"/>
      <c r="Q6" s="3"/>
      <c r="R6" s="3"/>
      <c r="S6" s="1"/>
      <c r="T6" s="3"/>
    </row>
    <row r="7" spans="1:20" x14ac:dyDescent="0.25">
      <c r="A7" s="2" t="s">
        <v>1</v>
      </c>
      <c r="B7" s="2"/>
      <c r="C7" s="3"/>
      <c r="D7" s="1"/>
      <c r="E7" s="3"/>
      <c r="F7" s="2" t="s">
        <v>2</v>
      </c>
      <c r="G7" s="2"/>
      <c r="H7" s="3"/>
      <c r="I7" s="1"/>
      <c r="J7" s="3"/>
      <c r="K7" s="2" t="s">
        <v>3</v>
      </c>
      <c r="L7" s="2"/>
      <c r="M7" s="3"/>
      <c r="N7" s="1"/>
      <c r="O7" s="3"/>
      <c r="P7" s="2" t="s">
        <v>4</v>
      </c>
      <c r="Q7" s="2"/>
      <c r="R7" s="3"/>
      <c r="S7" s="1"/>
      <c r="T7" s="3"/>
    </row>
    <row r="8" spans="1:20" ht="13.8" thickBot="1" x14ac:dyDescent="0.3">
      <c r="A8" s="3"/>
      <c r="B8" s="3"/>
      <c r="C8" s="3"/>
      <c r="D8" s="1"/>
      <c r="E8" s="3"/>
      <c r="F8" s="3"/>
      <c r="G8" s="3"/>
      <c r="H8" s="3"/>
      <c r="I8" s="1"/>
      <c r="J8" s="3"/>
      <c r="K8" s="3"/>
      <c r="L8" s="3"/>
      <c r="M8" s="3"/>
      <c r="N8" s="1"/>
      <c r="O8" s="3"/>
      <c r="P8" s="3"/>
      <c r="Q8" s="3"/>
      <c r="R8" s="3"/>
      <c r="S8" s="1"/>
      <c r="T8" s="3"/>
    </row>
    <row r="9" spans="1:20" ht="13.8" thickBot="1" x14ac:dyDescent="0.3">
      <c r="A9" s="17" t="s">
        <v>5</v>
      </c>
      <c r="B9" s="118" t="s">
        <v>6</v>
      </c>
      <c r="C9" s="118"/>
      <c r="D9" s="18" t="s">
        <v>7</v>
      </c>
      <c r="E9" s="3"/>
      <c r="F9" s="17" t="s">
        <v>5</v>
      </c>
      <c r="G9" s="118" t="s">
        <v>6</v>
      </c>
      <c r="H9" s="118"/>
      <c r="I9" s="18" t="s">
        <v>7</v>
      </c>
      <c r="J9" s="3"/>
      <c r="K9" s="17" t="s">
        <v>5</v>
      </c>
      <c r="L9" s="118" t="s">
        <v>6</v>
      </c>
      <c r="M9" s="118"/>
      <c r="N9" s="18" t="s">
        <v>7</v>
      </c>
      <c r="O9" s="3"/>
      <c r="P9" s="17" t="s">
        <v>5</v>
      </c>
      <c r="Q9" s="118" t="s">
        <v>6</v>
      </c>
      <c r="R9" s="118"/>
      <c r="S9" s="18" t="s">
        <v>7</v>
      </c>
      <c r="T9" s="3"/>
    </row>
    <row r="10" spans="1:20" ht="13.8" thickBot="1" x14ac:dyDescent="0.3">
      <c r="A10" s="3" t="s">
        <v>8</v>
      </c>
      <c r="B10" s="3" t="s">
        <v>51</v>
      </c>
      <c r="C10" s="3" t="s">
        <v>54</v>
      </c>
      <c r="D10" s="11">
        <v>1</v>
      </c>
      <c r="E10" s="3"/>
      <c r="F10" s="119" t="s">
        <v>20</v>
      </c>
      <c r="G10" s="3" t="s">
        <v>51</v>
      </c>
      <c r="H10" s="3" t="s">
        <v>66</v>
      </c>
      <c r="I10" s="11">
        <v>1</v>
      </c>
      <c r="J10" s="3"/>
      <c r="K10" s="3" t="s">
        <v>15</v>
      </c>
      <c r="L10" s="3" t="s">
        <v>51</v>
      </c>
      <c r="M10" s="3" t="s">
        <v>71</v>
      </c>
      <c r="N10" s="24">
        <v>5</v>
      </c>
      <c r="O10" s="3"/>
      <c r="P10" s="3" t="s">
        <v>18</v>
      </c>
      <c r="Q10" s="3" t="s">
        <v>51</v>
      </c>
      <c r="R10" s="3" t="s">
        <v>28</v>
      </c>
      <c r="S10" s="16">
        <v>1</v>
      </c>
      <c r="T10" s="3"/>
    </row>
    <row r="11" spans="1:20" ht="13.8" thickBot="1" x14ac:dyDescent="0.3">
      <c r="A11" s="3"/>
      <c r="B11" s="3" t="s">
        <v>52</v>
      </c>
      <c r="C11" s="3" t="s">
        <v>55</v>
      </c>
      <c r="D11" s="12">
        <v>3</v>
      </c>
      <c r="E11" s="3"/>
      <c r="F11" s="120"/>
      <c r="G11" s="3" t="s">
        <v>52</v>
      </c>
      <c r="H11" s="3" t="s">
        <v>67</v>
      </c>
      <c r="I11" s="12">
        <v>3</v>
      </c>
      <c r="J11" s="3"/>
      <c r="K11" s="3"/>
      <c r="L11" s="3" t="s">
        <v>52</v>
      </c>
      <c r="M11" s="3" t="s">
        <v>72</v>
      </c>
      <c r="N11" s="12">
        <v>3</v>
      </c>
      <c r="O11" s="3"/>
      <c r="P11" s="3"/>
      <c r="Q11" s="3" t="s">
        <v>52</v>
      </c>
      <c r="R11" s="3" t="s">
        <v>23</v>
      </c>
      <c r="S11" s="12">
        <v>3</v>
      </c>
      <c r="T11" s="3"/>
    </row>
    <row r="12" spans="1:20" ht="13.8" thickBot="1" x14ac:dyDescent="0.3">
      <c r="A12" s="3"/>
      <c r="B12" s="3" t="s">
        <v>53</v>
      </c>
      <c r="C12" s="3" t="s">
        <v>56</v>
      </c>
      <c r="D12" s="24">
        <v>5</v>
      </c>
      <c r="E12" s="3"/>
      <c r="F12" s="120"/>
      <c r="G12" s="3" t="s">
        <v>53</v>
      </c>
      <c r="H12" s="3" t="s">
        <v>68</v>
      </c>
      <c r="I12" s="24">
        <v>5</v>
      </c>
      <c r="J12" s="3"/>
      <c r="K12" s="3"/>
      <c r="L12" s="3" t="s">
        <v>53</v>
      </c>
      <c r="M12" s="3" t="s">
        <v>73</v>
      </c>
      <c r="N12" s="11">
        <v>1</v>
      </c>
      <c r="O12" s="3"/>
      <c r="P12" s="3"/>
      <c r="Q12" s="3" t="s">
        <v>53</v>
      </c>
      <c r="R12" s="3" t="s">
        <v>29</v>
      </c>
      <c r="S12" s="24">
        <v>5</v>
      </c>
      <c r="T12" s="3"/>
    </row>
    <row r="13" spans="1:20" ht="13.8" thickBot="1" x14ac:dyDescent="0.3">
      <c r="A13" s="3"/>
      <c r="B13" s="3"/>
      <c r="C13" s="3"/>
      <c r="D13" s="1"/>
      <c r="E13" s="3"/>
      <c r="F13" s="3"/>
      <c r="G13" s="3"/>
      <c r="H13" s="3"/>
      <c r="I13" s="1"/>
      <c r="J13" s="3"/>
      <c r="K13" s="3"/>
      <c r="L13" s="3"/>
      <c r="M13" s="3"/>
      <c r="N13" s="1"/>
      <c r="O13" s="3"/>
      <c r="P13" s="3"/>
      <c r="Q13" s="3"/>
      <c r="R13" s="3"/>
      <c r="S13" s="1"/>
      <c r="T13" s="3"/>
    </row>
    <row r="14" spans="1:20" ht="13.8" thickBot="1" x14ac:dyDescent="0.3">
      <c r="A14" s="3" t="s">
        <v>9</v>
      </c>
      <c r="B14" s="3" t="s">
        <v>51</v>
      </c>
      <c r="C14" s="3" t="s">
        <v>57</v>
      </c>
      <c r="D14" s="11">
        <v>1</v>
      </c>
      <c r="E14" s="3"/>
      <c r="F14" s="3" t="s">
        <v>14</v>
      </c>
      <c r="G14" s="3" t="s">
        <v>51</v>
      </c>
      <c r="H14" s="3" t="s">
        <v>91</v>
      </c>
      <c r="I14" s="11">
        <v>1</v>
      </c>
      <c r="J14" s="3"/>
      <c r="K14" s="3" t="s">
        <v>16</v>
      </c>
      <c r="L14" s="3" t="s">
        <v>51</v>
      </c>
      <c r="M14" s="3" t="s">
        <v>25</v>
      </c>
      <c r="N14" s="24">
        <v>5</v>
      </c>
      <c r="O14" s="3"/>
      <c r="P14" s="3" t="s">
        <v>35</v>
      </c>
      <c r="Q14" s="3" t="s">
        <v>51</v>
      </c>
      <c r="R14" s="3" t="s">
        <v>38</v>
      </c>
      <c r="S14" s="11">
        <v>1</v>
      </c>
      <c r="T14" s="3"/>
    </row>
    <row r="15" spans="1:20" ht="13.8" thickBot="1" x14ac:dyDescent="0.3">
      <c r="A15" s="3"/>
      <c r="B15" s="3" t="s">
        <v>52</v>
      </c>
      <c r="C15" s="3" t="s">
        <v>58</v>
      </c>
      <c r="D15" s="12">
        <v>3</v>
      </c>
      <c r="E15" s="3"/>
      <c r="F15" s="3"/>
      <c r="G15" s="3" t="s">
        <v>52</v>
      </c>
      <c r="H15" s="3" t="s">
        <v>69</v>
      </c>
      <c r="I15" s="12">
        <v>3</v>
      </c>
      <c r="J15" s="3"/>
      <c r="K15" s="3"/>
      <c r="L15" s="3" t="s">
        <v>52</v>
      </c>
      <c r="M15" s="3" t="s">
        <v>26</v>
      </c>
      <c r="N15" s="12">
        <v>3</v>
      </c>
      <c r="O15" s="3"/>
      <c r="P15" s="3"/>
      <c r="Q15" s="3" t="s">
        <v>52</v>
      </c>
      <c r="R15" s="3" t="s">
        <v>40</v>
      </c>
      <c r="S15" s="12">
        <v>3</v>
      </c>
      <c r="T15" s="3"/>
    </row>
    <row r="16" spans="1:20" ht="13.8" thickBot="1" x14ac:dyDescent="0.3">
      <c r="A16" s="3"/>
      <c r="B16" s="3" t="s">
        <v>53</v>
      </c>
      <c r="C16" s="3" t="s">
        <v>59</v>
      </c>
      <c r="D16" s="24">
        <v>5</v>
      </c>
      <c r="E16" s="3"/>
      <c r="F16" s="3"/>
      <c r="G16" s="3" t="s">
        <v>53</v>
      </c>
      <c r="H16" s="3" t="s">
        <v>70</v>
      </c>
      <c r="I16" s="24">
        <v>5</v>
      </c>
      <c r="J16" s="3"/>
      <c r="K16" s="3"/>
      <c r="L16" s="3" t="s">
        <v>53</v>
      </c>
      <c r="M16" s="3" t="s">
        <v>27</v>
      </c>
      <c r="N16" s="11">
        <v>1</v>
      </c>
      <c r="O16" s="3"/>
      <c r="P16" s="3"/>
      <c r="Q16" s="3" t="s">
        <v>53</v>
      </c>
      <c r="R16" s="3" t="s">
        <v>37</v>
      </c>
      <c r="S16" s="24">
        <v>5</v>
      </c>
      <c r="T16" s="3"/>
    </row>
    <row r="17" spans="1:20" ht="13.8" thickBot="1" x14ac:dyDescent="0.3">
      <c r="A17" s="3"/>
      <c r="B17" s="3"/>
      <c r="C17" s="3"/>
      <c r="D17" s="1"/>
      <c r="E17" s="3"/>
      <c r="F17" s="3"/>
      <c r="G17" s="3"/>
      <c r="H17" s="3"/>
      <c r="I17" s="1"/>
      <c r="J17" s="3"/>
      <c r="K17" s="3"/>
      <c r="L17" s="3"/>
      <c r="M17" s="3"/>
      <c r="N17" s="1"/>
      <c r="O17" s="3"/>
      <c r="P17" s="3"/>
      <c r="Q17" s="3"/>
      <c r="R17" s="3"/>
      <c r="S17" s="1"/>
      <c r="T17" s="3"/>
    </row>
    <row r="18" spans="1:20" ht="13.8" thickBot="1" x14ac:dyDescent="0.3">
      <c r="A18" s="3" t="s">
        <v>12</v>
      </c>
      <c r="B18" s="3" t="s">
        <v>51</v>
      </c>
      <c r="C18" s="3" t="s">
        <v>60</v>
      </c>
      <c r="D18" s="11">
        <v>1</v>
      </c>
      <c r="E18" s="3"/>
      <c r="F18" s="3" t="s">
        <v>114</v>
      </c>
      <c r="G18" s="3" t="s">
        <v>51</v>
      </c>
      <c r="H18" s="3"/>
      <c r="I18" s="11">
        <v>1</v>
      </c>
      <c r="J18" s="3"/>
      <c r="K18" s="3" t="s">
        <v>17</v>
      </c>
      <c r="L18" s="3" t="s">
        <v>51</v>
      </c>
      <c r="M18" s="3" t="s">
        <v>74</v>
      </c>
      <c r="N18" s="24">
        <v>5</v>
      </c>
      <c r="O18" s="3"/>
      <c r="P18" s="3" t="s">
        <v>39</v>
      </c>
      <c r="Q18" s="3" t="s">
        <v>51</v>
      </c>
      <c r="R18" s="3" t="s">
        <v>42</v>
      </c>
      <c r="S18" s="11">
        <v>1</v>
      </c>
      <c r="T18" s="3"/>
    </row>
    <row r="19" spans="1:20" ht="13.8" thickBot="1" x14ac:dyDescent="0.3">
      <c r="A19" s="3"/>
      <c r="B19" s="3" t="s">
        <v>52</v>
      </c>
      <c r="C19" s="3" t="s">
        <v>61</v>
      </c>
      <c r="D19" s="12">
        <v>3</v>
      </c>
      <c r="E19" s="3"/>
      <c r="F19" s="3"/>
      <c r="G19" s="3" t="s">
        <v>52</v>
      </c>
      <c r="H19" s="3"/>
      <c r="I19" s="12">
        <v>3</v>
      </c>
      <c r="J19" s="3"/>
      <c r="K19" s="3"/>
      <c r="L19" s="3" t="s">
        <v>52</v>
      </c>
      <c r="M19" s="3" t="s">
        <v>75</v>
      </c>
      <c r="N19" s="12">
        <v>3</v>
      </c>
      <c r="O19" s="3"/>
      <c r="P19" s="3"/>
      <c r="Q19" s="3" t="s">
        <v>52</v>
      </c>
      <c r="R19" s="3" t="s">
        <v>41</v>
      </c>
      <c r="S19" s="12">
        <v>3</v>
      </c>
      <c r="T19" s="3"/>
    </row>
    <row r="20" spans="1:20" ht="13.8" thickBot="1" x14ac:dyDescent="0.3">
      <c r="A20" s="3"/>
      <c r="B20" s="3" t="s">
        <v>53</v>
      </c>
      <c r="C20" s="3" t="s">
        <v>62</v>
      </c>
      <c r="D20" s="24">
        <v>5</v>
      </c>
      <c r="E20" s="3"/>
      <c r="F20" s="3"/>
      <c r="G20" s="3" t="s">
        <v>53</v>
      </c>
      <c r="H20" s="3"/>
      <c r="I20" s="24">
        <v>5</v>
      </c>
      <c r="J20" s="3"/>
      <c r="K20" s="3"/>
      <c r="L20" s="3" t="s">
        <v>53</v>
      </c>
      <c r="M20" s="3" t="s">
        <v>76</v>
      </c>
      <c r="N20" s="11">
        <v>1</v>
      </c>
      <c r="O20" s="3"/>
      <c r="P20" s="3"/>
      <c r="Q20" s="3" t="s">
        <v>53</v>
      </c>
      <c r="R20" s="3" t="s">
        <v>36</v>
      </c>
      <c r="S20" s="24">
        <v>5</v>
      </c>
      <c r="T20" s="3"/>
    </row>
    <row r="21" spans="1:20" ht="13.8" thickBot="1" x14ac:dyDescent="0.3">
      <c r="A21" s="3"/>
      <c r="B21" s="3"/>
      <c r="C21" s="3"/>
      <c r="D21" s="1"/>
      <c r="E21" s="3"/>
      <c r="F21" s="3"/>
      <c r="G21" s="3"/>
      <c r="H21" s="3"/>
      <c r="I21" s="1"/>
      <c r="J21" s="3"/>
      <c r="K21" s="3"/>
      <c r="L21" s="3"/>
      <c r="M21" s="3"/>
      <c r="N21" s="1"/>
      <c r="O21" s="3"/>
      <c r="P21" s="3"/>
      <c r="Q21" s="3"/>
      <c r="R21" s="3"/>
      <c r="S21" s="1"/>
      <c r="T21" s="3"/>
    </row>
    <row r="22" spans="1:20" ht="13.8" thickBot="1" x14ac:dyDescent="0.3">
      <c r="A22" s="3" t="s">
        <v>10</v>
      </c>
      <c r="B22" s="3" t="s">
        <v>51</v>
      </c>
      <c r="C22" s="3" t="s">
        <v>63</v>
      </c>
      <c r="D22" s="11">
        <v>1</v>
      </c>
      <c r="E22" s="3"/>
      <c r="F22" s="8"/>
      <c r="G22" s="8"/>
      <c r="H22" s="13" t="s">
        <v>21</v>
      </c>
      <c r="I22" s="4">
        <v>3</v>
      </c>
      <c r="J22" s="3"/>
      <c r="K22" s="8"/>
      <c r="L22" s="8"/>
      <c r="M22" s="13" t="s">
        <v>21</v>
      </c>
      <c r="N22" s="4">
        <v>3</v>
      </c>
      <c r="O22" s="3"/>
      <c r="P22" s="8"/>
      <c r="Q22" s="8"/>
      <c r="R22" s="13" t="s">
        <v>21</v>
      </c>
      <c r="S22" s="4">
        <v>3</v>
      </c>
      <c r="T22" s="3"/>
    </row>
    <row r="23" spans="1:20" ht="13.8" thickBot="1" x14ac:dyDescent="0.3">
      <c r="A23" s="3"/>
      <c r="B23" s="3" t="s">
        <v>52</v>
      </c>
      <c r="C23" s="3" t="s">
        <v>64</v>
      </c>
      <c r="D23" s="12">
        <v>3</v>
      </c>
      <c r="E23" s="3"/>
      <c r="F23" s="8"/>
      <c r="G23" s="8"/>
      <c r="H23" s="14" t="s">
        <v>22</v>
      </c>
      <c r="I23" s="7">
        <v>15</v>
      </c>
      <c r="J23" s="3"/>
      <c r="K23" s="8"/>
      <c r="L23" s="8"/>
      <c r="M23" s="14" t="s">
        <v>22</v>
      </c>
      <c r="N23" s="7">
        <v>15</v>
      </c>
      <c r="O23" s="3"/>
      <c r="P23" s="8"/>
      <c r="Q23" s="8"/>
      <c r="R23" s="14" t="s">
        <v>22</v>
      </c>
      <c r="S23" s="7">
        <v>15</v>
      </c>
      <c r="T23" s="3"/>
    </row>
    <row r="24" spans="1:20" ht="13.8" thickBot="1" x14ac:dyDescent="0.3">
      <c r="A24" s="3"/>
      <c r="B24" s="3" t="s">
        <v>53</v>
      </c>
      <c r="C24" s="3" t="s">
        <v>65</v>
      </c>
      <c r="D24" s="24">
        <v>5</v>
      </c>
      <c r="E24" s="3"/>
      <c r="F24" s="8"/>
      <c r="G24" s="8"/>
      <c r="H24" s="5"/>
      <c r="I24" s="7"/>
      <c r="J24" s="3"/>
      <c r="K24" s="8"/>
      <c r="L24" s="8"/>
      <c r="M24" s="5"/>
      <c r="N24" s="7"/>
      <c r="O24" s="3"/>
      <c r="P24" s="8"/>
      <c r="Q24" s="8"/>
      <c r="R24" s="5"/>
      <c r="S24" s="7"/>
      <c r="T24" s="3"/>
    </row>
    <row r="25" spans="1:20" ht="13.8" thickBot="1" x14ac:dyDescent="0.3">
      <c r="A25" s="3"/>
      <c r="B25" s="3"/>
      <c r="C25" s="3"/>
      <c r="D25" s="1"/>
      <c r="E25" s="3"/>
      <c r="F25" s="8"/>
      <c r="G25" s="8"/>
      <c r="H25" s="14" t="s">
        <v>80</v>
      </c>
      <c r="I25" s="9" t="s">
        <v>48</v>
      </c>
      <c r="J25" s="3"/>
      <c r="K25" s="8"/>
      <c r="L25" s="8"/>
      <c r="M25" s="14" t="s">
        <v>82</v>
      </c>
      <c r="N25" s="9" t="s">
        <v>48</v>
      </c>
      <c r="O25" s="3"/>
      <c r="P25" s="8"/>
      <c r="Q25" s="8"/>
      <c r="R25" s="14" t="s">
        <v>88</v>
      </c>
      <c r="S25" s="9" t="s">
        <v>48</v>
      </c>
      <c r="T25" s="3"/>
    </row>
    <row r="26" spans="1:20" ht="13.8" thickBot="1" x14ac:dyDescent="0.3">
      <c r="A26" s="3" t="s">
        <v>11</v>
      </c>
      <c r="B26" s="3" t="s">
        <v>51</v>
      </c>
      <c r="C26" s="3" t="s">
        <v>92</v>
      </c>
      <c r="D26" s="11">
        <v>1</v>
      </c>
      <c r="E26" s="3"/>
      <c r="F26" s="8"/>
      <c r="G26" s="8"/>
      <c r="H26" s="14" t="s">
        <v>79</v>
      </c>
      <c r="I26" s="10" t="s">
        <v>50</v>
      </c>
      <c r="J26" s="3"/>
      <c r="K26" s="8"/>
      <c r="L26" s="8"/>
      <c r="M26" s="14" t="s">
        <v>83</v>
      </c>
      <c r="N26" s="10" t="s">
        <v>50</v>
      </c>
      <c r="O26" s="3"/>
      <c r="P26" s="8"/>
      <c r="Q26" s="8"/>
      <c r="R26" s="14" t="s">
        <v>81</v>
      </c>
      <c r="S26" s="10" t="s">
        <v>50</v>
      </c>
      <c r="T26" s="3"/>
    </row>
    <row r="27" spans="1:20" ht="13.8" thickBot="1" x14ac:dyDescent="0.3">
      <c r="A27" s="3"/>
      <c r="B27" s="3" t="s">
        <v>52</v>
      </c>
      <c r="C27" s="3" t="s">
        <v>89</v>
      </c>
      <c r="D27" s="12">
        <v>3</v>
      </c>
      <c r="E27" s="3"/>
      <c r="F27" s="8"/>
      <c r="G27" s="8"/>
      <c r="H27" s="15" t="s">
        <v>24</v>
      </c>
      <c r="I27" s="23" t="s">
        <v>49</v>
      </c>
      <c r="J27" s="3"/>
      <c r="K27" s="8"/>
      <c r="L27" s="8"/>
      <c r="M27" s="15" t="s">
        <v>84</v>
      </c>
      <c r="N27" s="23" t="s">
        <v>49</v>
      </c>
      <c r="O27" s="3"/>
      <c r="P27" s="8"/>
      <c r="Q27" s="8"/>
      <c r="R27" s="15" t="s">
        <v>36</v>
      </c>
      <c r="S27" s="23" t="s">
        <v>49</v>
      </c>
      <c r="T27" s="3"/>
    </row>
    <row r="28" spans="1:20" ht="13.8" thickBot="1" x14ac:dyDescent="0.3">
      <c r="A28" s="3"/>
      <c r="B28" s="3" t="s">
        <v>53</v>
      </c>
      <c r="C28" s="3" t="s">
        <v>90</v>
      </c>
      <c r="D28" s="24">
        <v>5</v>
      </c>
      <c r="E28" s="3"/>
      <c r="F28" s="3"/>
      <c r="G28" s="3"/>
      <c r="H28" s="3"/>
      <c r="I28" s="1"/>
      <c r="J28" s="3"/>
      <c r="K28" s="3"/>
      <c r="L28" s="3"/>
      <c r="M28" s="3"/>
      <c r="N28" s="1"/>
      <c r="O28" s="3"/>
      <c r="P28" s="3"/>
      <c r="Q28" s="3"/>
      <c r="R28" s="3"/>
      <c r="S28" s="19"/>
      <c r="T28" s="6"/>
    </row>
    <row r="29" spans="1:20" ht="13.8" thickBot="1" x14ac:dyDescent="0.3">
      <c r="A29" s="3"/>
      <c r="B29" s="3"/>
      <c r="C29" s="3"/>
      <c r="D29" s="1"/>
      <c r="E29" s="3"/>
      <c r="F29" s="3"/>
      <c r="G29" s="3"/>
      <c r="H29" s="3"/>
      <c r="I29" s="1"/>
      <c r="J29" s="3"/>
      <c r="K29" s="3"/>
      <c r="L29" s="3"/>
      <c r="M29" s="3"/>
      <c r="N29" s="1"/>
      <c r="O29" s="3"/>
      <c r="P29" s="3"/>
      <c r="Q29" s="3"/>
      <c r="R29" s="3"/>
      <c r="S29" s="1"/>
      <c r="T29" s="3"/>
    </row>
    <row r="30" spans="1:20" ht="13.8" thickBot="1" x14ac:dyDescent="0.3">
      <c r="A30" s="8"/>
      <c r="B30" s="8"/>
      <c r="C30" s="13" t="s">
        <v>21</v>
      </c>
      <c r="D30" s="4">
        <v>5</v>
      </c>
      <c r="E30" s="3"/>
      <c r="F30" s="3"/>
      <c r="G30" s="3"/>
      <c r="H30" s="3"/>
      <c r="I30" s="1"/>
      <c r="J30" s="3"/>
      <c r="K30" s="3"/>
      <c r="L30" s="3"/>
      <c r="M30" s="3"/>
      <c r="N30" s="1"/>
      <c r="O30" s="3"/>
      <c r="P30" s="3"/>
      <c r="Q30" s="3"/>
      <c r="R30" s="3"/>
      <c r="S30" s="1"/>
      <c r="T30" s="3"/>
    </row>
    <row r="31" spans="1:20" x14ac:dyDescent="0.25">
      <c r="A31" s="8"/>
      <c r="B31" s="8"/>
      <c r="C31" s="14" t="s">
        <v>22</v>
      </c>
      <c r="D31" s="7">
        <v>25</v>
      </c>
      <c r="E31" s="3"/>
      <c r="F31" s="3"/>
      <c r="G31" s="3"/>
      <c r="H31" s="3"/>
      <c r="I31" s="1"/>
      <c r="J31" s="3"/>
      <c r="K31" s="3"/>
      <c r="L31" s="3"/>
      <c r="M31" s="3"/>
      <c r="N31" s="1"/>
      <c r="O31" s="3"/>
      <c r="P31" s="3"/>
      <c r="Q31" s="3"/>
      <c r="R31" s="13" t="s">
        <v>21</v>
      </c>
      <c r="S31" s="20">
        <v>14</v>
      </c>
      <c r="T31" s="21"/>
    </row>
    <row r="32" spans="1:20" x14ac:dyDescent="0.25">
      <c r="A32" s="8"/>
      <c r="B32" s="8"/>
      <c r="C32" s="5"/>
      <c r="D32" s="7"/>
      <c r="E32" s="3"/>
      <c r="F32" s="3"/>
      <c r="G32" s="3"/>
      <c r="H32" s="3"/>
      <c r="I32" s="1"/>
      <c r="J32" s="3"/>
      <c r="K32" s="3"/>
      <c r="L32" s="3"/>
      <c r="M32" s="3"/>
      <c r="N32" s="1"/>
      <c r="O32" s="3"/>
      <c r="P32" s="3"/>
      <c r="Q32" s="3"/>
      <c r="R32" s="14" t="s">
        <v>22</v>
      </c>
      <c r="S32" s="19">
        <v>70</v>
      </c>
      <c r="T32" s="22"/>
    </row>
    <row r="33" spans="1:20" ht="13.8" thickBot="1" x14ac:dyDescent="0.3">
      <c r="A33" s="8"/>
      <c r="B33" s="8"/>
      <c r="C33" s="14" t="s">
        <v>77</v>
      </c>
      <c r="D33" s="9" t="s">
        <v>45</v>
      </c>
      <c r="E33" s="3"/>
      <c r="F33" s="3"/>
      <c r="G33" s="3"/>
      <c r="H33" s="3"/>
      <c r="I33" s="1"/>
      <c r="J33" s="3"/>
      <c r="K33" s="3"/>
      <c r="L33" s="3"/>
      <c r="M33" s="3"/>
      <c r="N33" s="1"/>
      <c r="O33" s="3"/>
      <c r="P33" s="3"/>
      <c r="Q33" s="3"/>
      <c r="R33" s="5"/>
      <c r="S33" s="19"/>
      <c r="T33" s="22"/>
    </row>
    <row r="34" spans="1:20" ht="13.8" thickBot="1" x14ac:dyDescent="0.3">
      <c r="A34" s="8"/>
      <c r="B34" s="8"/>
      <c r="C34" s="14" t="s">
        <v>78</v>
      </c>
      <c r="D34" s="10" t="s">
        <v>47</v>
      </c>
      <c r="E34" s="3"/>
      <c r="F34" s="3"/>
      <c r="G34" s="3"/>
      <c r="H34" s="3"/>
      <c r="I34" s="1"/>
      <c r="J34" s="3"/>
      <c r="K34" s="3"/>
      <c r="L34" s="3"/>
      <c r="M34" s="3"/>
      <c r="N34" s="1"/>
      <c r="O34" s="3"/>
      <c r="P34" s="3"/>
      <c r="Q34" s="3"/>
      <c r="R34" s="14" t="s">
        <v>85</v>
      </c>
      <c r="S34" s="25">
        <v>14</v>
      </c>
      <c r="T34" s="26">
        <v>34</v>
      </c>
    </row>
    <row r="35" spans="1:20" ht="13.8" thickBot="1" x14ac:dyDescent="0.3">
      <c r="A35" s="8"/>
      <c r="B35" s="8"/>
      <c r="C35" s="15" t="s">
        <v>36</v>
      </c>
      <c r="D35" s="23" t="s">
        <v>46</v>
      </c>
      <c r="E35" s="3"/>
      <c r="F35" s="3"/>
      <c r="G35" s="3"/>
      <c r="H35" s="3"/>
      <c r="I35" s="1"/>
      <c r="J35" s="3"/>
      <c r="K35" s="3"/>
      <c r="L35" s="3"/>
      <c r="M35" s="3"/>
      <c r="N35" s="1"/>
      <c r="O35" s="3"/>
      <c r="P35" s="3"/>
      <c r="Q35" s="3"/>
      <c r="R35" s="14" t="s">
        <v>86</v>
      </c>
      <c r="S35" s="27">
        <v>35</v>
      </c>
      <c r="T35" s="28">
        <v>49</v>
      </c>
    </row>
    <row r="36" spans="1:20" ht="13.8" thickBot="1" x14ac:dyDescent="0.3">
      <c r="A36" s="3"/>
      <c r="B36" s="3"/>
      <c r="C36" s="3"/>
      <c r="D36" s="1"/>
      <c r="E36" s="3"/>
      <c r="F36" s="3"/>
      <c r="G36" s="3"/>
      <c r="H36" s="3"/>
      <c r="I36" s="1"/>
      <c r="J36" s="3"/>
      <c r="K36" s="3"/>
      <c r="L36" s="3"/>
      <c r="M36" s="3"/>
      <c r="N36" s="1"/>
      <c r="O36" s="3"/>
      <c r="P36" s="3"/>
      <c r="Q36" s="3"/>
      <c r="R36" s="15" t="s">
        <v>87</v>
      </c>
      <c r="S36" s="29">
        <v>50</v>
      </c>
      <c r="T36" s="30">
        <v>70</v>
      </c>
    </row>
    <row r="37" spans="1:20" x14ac:dyDescent="0.25">
      <c r="A37" s="3"/>
      <c r="B37" s="3"/>
      <c r="C37" s="3"/>
      <c r="D37" s="1"/>
      <c r="E37" s="3"/>
      <c r="F37" s="3"/>
      <c r="G37" s="3"/>
      <c r="H37" s="3"/>
      <c r="I37" s="1"/>
      <c r="J37" s="3"/>
      <c r="K37" s="3"/>
      <c r="L37" s="3"/>
      <c r="M37" s="3"/>
      <c r="N37" s="1"/>
      <c r="O37" s="3"/>
      <c r="P37" s="3"/>
      <c r="Q37" s="3"/>
      <c r="R37" s="3"/>
      <c r="S37" s="1"/>
      <c r="T37" s="3"/>
    </row>
    <row r="38" spans="1:20" x14ac:dyDescent="0.25">
      <c r="A38" s="3"/>
      <c r="B38" s="3"/>
      <c r="C38" s="3"/>
      <c r="D38" s="1"/>
      <c r="E38" s="3"/>
      <c r="F38" s="3"/>
      <c r="G38" s="3"/>
      <c r="H38" s="3"/>
      <c r="I38" s="1"/>
      <c r="J38" s="3"/>
      <c r="K38" s="3"/>
      <c r="L38" s="3"/>
      <c r="M38" s="3"/>
      <c r="N38" s="1"/>
      <c r="O38" s="3"/>
      <c r="P38" s="3"/>
      <c r="Q38" s="3"/>
      <c r="R38" s="3"/>
      <c r="S38" s="1"/>
      <c r="T38" s="3"/>
    </row>
  </sheetData>
  <mergeCells count="5">
    <mergeCell ref="B9:C9"/>
    <mergeCell ref="G9:H9"/>
    <mergeCell ref="L9:M9"/>
    <mergeCell ref="Q9:R9"/>
    <mergeCell ref="F10:F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36"/>
  <sheetViews>
    <sheetView workbookViewId="0">
      <selection activeCell="A2" sqref="A2"/>
    </sheetView>
  </sheetViews>
  <sheetFormatPr defaultColWidth="9" defaultRowHeight="13.2" x14ac:dyDescent="0.25"/>
  <cols>
    <col min="1" max="1" width="23.88671875" style="3" bestFit="1" customWidth="1"/>
    <col min="2" max="2" width="9.44140625" style="3" customWidth="1"/>
    <col min="3" max="3" width="60.88671875" style="3" bestFit="1" customWidth="1"/>
    <col min="4" max="4" width="6.5546875" style="1" customWidth="1"/>
    <col min="5" max="5" width="2.5546875" style="3" customWidth="1"/>
    <col min="6" max="6" width="21.6640625" style="3" bestFit="1" customWidth="1"/>
    <col min="7" max="7" width="8" style="3" customWidth="1"/>
    <col min="8" max="8" width="40" style="3" bestFit="1" customWidth="1"/>
    <col min="9" max="9" width="6.5546875" style="1" customWidth="1"/>
    <col min="10" max="10" width="2.5546875" style="3" customWidth="1"/>
    <col min="11" max="11" width="10.5546875" style="3" customWidth="1"/>
    <col min="12" max="12" width="9.44140625" style="3" customWidth="1"/>
    <col min="13" max="13" width="38" style="3" bestFit="1" customWidth="1"/>
    <col min="14" max="14" width="6.5546875" style="1" customWidth="1"/>
    <col min="15" max="15" width="2.5546875" style="3" customWidth="1"/>
    <col min="16" max="16" width="14.5546875" style="3" customWidth="1"/>
    <col min="17" max="17" width="9.44140625" style="3" customWidth="1"/>
    <col min="18" max="18" width="47" style="3" bestFit="1" customWidth="1"/>
    <col min="19" max="19" width="6.5546875" style="1" customWidth="1"/>
    <col min="20" max="20" width="6.5546875" style="3" customWidth="1"/>
    <col min="21" max="16384" width="9" style="3"/>
  </cols>
  <sheetData>
    <row r="1" spans="1:19" x14ac:dyDescent="0.25">
      <c r="A1" s="2" t="s">
        <v>34</v>
      </c>
      <c r="B1" s="2"/>
    </row>
    <row r="2" spans="1:19" ht="12.9" customHeight="1" x14ac:dyDescent="0.25">
      <c r="A2" s="2"/>
      <c r="B2" s="2"/>
    </row>
    <row r="3" spans="1:19" x14ac:dyDescent="0.25">
      <c r="A3" s="3" t="s">
        <v>0</v>
      </c>
    </row>
    <row r="4" spans="1:19" x14ac:dyDescent="0.25">
      <c r="A4" s="3" t="s">
        <v>97</v>
      </c>
    </row>
    <row r="5" spans="1:19" x14ac:dyDescent="0.25">
      <c r="A5" s="3" t="s">
        <v>19</v>
      </c>
    </row>
    <row r="7" spans="1:19" x14ac:dyDescent="0.25">
      <c r="A7" s="2" t="s">
        <v>1</v>
      </c>
      <c r="B7" s="2"/>
      <c r="F7" s="2" t="s">
        <v>2</v>
      </c>
      <c r="G7" s="2"/>
      <c r="K7" s="2" t="s">
        <v>3</v>
      </c>
      <c r="L7" s="2"/>
      <c r="P7" s="2" t="s">
        <v>4</v>
      </c>
      <c r="Q7" s="2"/>
    </row>
    <row r="8" spans="1:19" ht="13.8" thickBot="1" x14ac:dyDescent="0.3"/>
    <row r="9" spans="1:19" ht="16.2" customHeight="1" thickBot="1" x14ac:dyDescent="0.3">
      <c r="A9" s="17" t="s">
        <v>5</v>
      </c>
      <c r="B9" s="118" t="s">
        <v>6</v>
      </c>
      <c r="C9" s="118"/>
      <c r="D9" s="18" t="s">
        <v>7</v>
      </c>
      <c r="F9" s="17" t="s">
        <v>5</v>
      </c>
      <c r="G9" s="118" t="s">
        <v>6</v>
      </c>
      <c r="H9" s="118"/>
      <c r="I9" s="18" t="s">
        <v>7</v>
      </c>
      <c r="K9" s="17" t="s">
        <v>5</v>
      </c>
      <c r="L9" s="118" t="s">
        <v>6</v>
      </c>
      <c r="M9" s="118"/>
      <c r="N9" s="18" t="s">
        <v>7</v>
      </c>
      <c r="P9" s="17" t="s">
        <v>5</v>
      </c>
      <c r="Q9" s="118" t="s">
        <v>6</v>
      </c>
      <c r="R9" s="118"/>
      <c r="S9" s="18" t="s">
        <v>7</v>
      </c>
    </row>
    <row r="10" spans="1:19" ht="13.2" customHeight="1" thickBot="1" x14ac:dyDescent="0.3">
      <c r="A10" s="3" t="s">
        <v>8</v>
      </c>
      <c r="B10" s="3" t="s">
        <v>51</v>
      </c>
      <c r="C10" s="3" t="s">
        <v>54</v>
      </c>
      <c r="D10" s="11">
        <v>1</v>
      </c>
      <c r="F10" s="119" t="s">
        <v>20</v>
      </c>
      <c r="G10" s="3" t="s">
        <v>51</v>
      </c>
      <c r="H10" s="3" t="s">
        <v>66</v>
      </c>
      <c r="I10" s="11">
        <v>1</v>
      </c>
      <c r="K10" s="3" t="s">
        <v>15</v>
      </c>
      <c r="L10" s="3" t="s">
        <v>51</v>
      </c>
      <c r="M10" s="3" t="s">
        <v>71</v>
      </c>
      <c r="N10" s="24">
        <v>5</v>
      </c>
      <c r="P10" s="3" t="s">
        <v>18</v>
      </c>
      <c r="Q10" s="3" t="s">
        <v>51</v>
      </c>
      <c r="R10" s="3" t="s">
        <v>28</v>
      </c>
      <c r="S10" s="16">
        <v>1</v>
      </c>
    </row>
    <row r="11" spans="1:19" ht="13.8" thickBot="1" x14ac:dyDescent="0.3">
      <c r="B11" s="3" t="s">
        <v>52</v>
      </c>
      <c r="C11" s="3" t="s">
        <v>55</v>
      </c>
      <c r="D11" s="12">
        <v>3</v>
      </c>
      <c r="F11" s="120"/>
      <c r="G11" s="3" t="s">
        <v>52</v>
      </c>
      <c r="H11" s="3" t="s">
        <v>67</v>
      </c>
      <c r="I11" s="12">
        <v>3</v>
      </c>
      <c r="L11" s="3" t="s">
        <v>52</v>
      </c>
      <c r="M11" s="3" t="s">
        <v>72</v>
      </c>
      <c r="N11" s="12">
        <v>3</v>
      </c>
      <c r="Q11" s="3" t="s">
        <v>52</v>
      </c>
      <c r="R11" s="3" t="s">
        <v>23</v>
      </c>
      <c r="S11" s="12">
        <v>3</v>
      </c>
    </row>
    <row r="12" spans="1:19" ht="13.8" thickBot="1" x14ac:dyDescent="0.3">
      <c r="B12" s="3" t="s">
        <v>53</v>
      </c>
      <c r="C12" s="3" t="s">
        <v>56</v>
      </c>
      <c r="D12" s="24">
        <v>5</v>
      </c>
      <c r="F12" s="120"/>
      <c r="G12" s="3" t="s">
        <v>53</v>
      </c>
      <c r="H12" s="3" t="s">
        <v>68</v>
      </c>
      <c r="I12" s="24">
        <v>5</v>
      </c>
      <c r="L12" s="3" t="s">
        <v>53</v>
      </c>
      <c r="M12" s="3" t="s">
        <v>73</v>
      </c>
      <c r="N12" s="11">
        <v>1</v>
      </c>
      <c r="Q12" s="3" t="s">
        <v>53</v>
      </c>
      <c r="R12" s="3" t="s">
        <v>29</v>
      </c>
      <c r="S12" s="24">
        <v>5</v>
      </c>
    </row>
    <row r="13" spans="1:19" ht="13.8" thickBot="1" x14ac:dyDescent="0.3"/>
    <row r="14" spans="1:19" ht="13.8" thickBot="1" x14ac:dyDescent="0.3">
      <c r="A14" s="3" t="s">
        <v>9</v>
      </c>
      <c r="B14" s="3" t="s">
        <v>51</v>
      </c>
      <c r="C14" s="3" t="s">
        <v>57</v>
      </c>
      <c r="D14" s="11">
        <v>1</v>
      </c>
      <c r="F14" s="3" t="s">
        <v>14</v>
      </c>
      <c r="G14" s="3" t="s">
        <v>51</v>
      </c>
      <c r="H14" s="3" t="s">
        <v>91</v>
      </c>
      <c r="I14" s="11">
        <v>1</v>
      </c>
      <c r="K14" s="3" t="s">
        <v>16</v>
      </c>
      <c r="L14" s="3" t="s">
        <v>51</v>
      </c>
      <c r="M14" s="3" t="s">
        <v>25</v>
      </c>
      <c r="N14" s="24">
        <v>5</v>
      </c>
      <c r="P14" s="3" t="s">
        <v>35</v>
      </c>
      <c r="Q14" s="3" t="s">
        <v>51</v>
      </c>
      <c r="R14" s="3" t="s">
        <v>38</v>
      </c>
      <c r="S14" s="11">
        <v>1</v>
      </c>
    </row>
    <row r="15" spans="1:19" ht="13.8" thickBot="1" x14ac:dyDescent="0.3">
      <c r="B15" s="3" t="s">
        <v>52</v>
      </c>
      <c r="C15" s="3" t="s">
        <v>58</v>
      </c>
      <c r="D15" s="12">
        <v>3</v>
      </c>
      <c r="G15" s="3" t="s">
        <v>52</v>
      </c>
      <c r="H15" s="3" t="s">
        <v>69</v>
      </c>
      <c r="I15" s="12">
        <v>3</v>
      </c>
      <c r="L15" s="3" t="s">
        <v>52</v>
      </c>
      <c r="M15" s="3" t="s">
        <v>26</v>
      </c>
      <c r="N15" s="12">
        <v>3</v>
      </c>
      <c r="Q15" s="3" t="s">
        <v>52</v>
      </c>
      <c r="R15" s="3" t="s">
        <v>40</v>
      </c>
      <c r="S15" s="12">
        <v>3</v>
      </c>
    </row>
    <row r="16" spans="1:19" ht="13.8" thickBot="1" x14ac:dyDescent="0.3">
      <c r="B16" s="3" t="s">
        <v>53</v>
      </c>
      <c r="C16" s="3" t="s">
        <v>59</v>
      </c>
      <c r="D16" s="24">
        <v>5</v>
      </c>
      <c r="G16" s="3" t="s">
        <v>53</v>
      </c>
      <c r="H16" s="3" t="s">
        <v>70</v>
      </c>
      <c r="I16" s="24">
        <v>5</v>
      </c>
      <c r="L16" s="3" t="s">
        <v>53</v>
      </c>
      <c r="M16" s="3" t="s">
        <v>27</v>
      </c>
      <c r="N16" s="11">
        <v>1</v>
      </c>
      <c r="Q16" s="3" t="s">
        <v>53</v>
      </c>
      <c r="R16" s="3" t="s">
        <v>37</v>
      </c>
      <c r="S16" s="24">
        <v>5</v>
      </c>
    </row>
    <row r="17" spans="1:20" ht="13.8" thickBot="1" x14ac:dyDescent="0.3"/>
    <row r="18" spans="1:20" ht="13.8" thickBot="1" x14ac:dyDescent="0.3">
      <c r="A18" s="3" t="s">
        <v>12</v>
      </c>
      <c r="B18" s="3" t="s">
        <v>51</v>
      </c>
      <c r="C18" s="3" t="s">
        <v>60</v>
      </c>
      <c r="D18" s="11">
        <v>1</v>
      </c>
      <c r="F18" s="3" t="s">
        <v>102</v>
      </c>
      <c r="G18" s="3" t="s">
        <v>51</v>
      </c>
      <c r="H18" s="3" t="s">
        <v>107</v>
      </c>
      <c r="I18" s="11">
        <v>1</v>
      </c>
      <c r="K18" s="3" t="s">
        <v>17</v>
      </c>
      <c r="L18" s="3" t="s">
        <v>51</v>
      </c>
      <c r="M18" s="3" t="s">
        <v>74</v>
      </c>
      <c r="N18" s="24">
        <v>5</v>
      </c>
      <c r="P18" s="3" t="s">
        <v>39</v>
      </c>
      <c r="Q18" s="3" t="s">
        <v>51</v>
      </c>
      <c r="R18" s="3" t="s">
        <v>42</v>
      </c>
      <c r="S18" s="11">
        <v>1</v>
      </c>
    </row>
    <row r="19" spans="1:20" ht="13.8" thickBot="1" x14ac:dyDescent="0.3">
      <c r="B19" s="3" t="s">
        <v>52</v>
      </c>
      <c r="C19" s="3" t="s">
        <v>61</v>
      </c>
      <c r="D19" s="12">
        <v>3</v>
      </c>
      <c r="G19" s="3" t="s">
        <v>52</v>
      </c>
      <c r="H19" s="3" t="s">
        <v>103</v>
      </c>
      <c r="I19" s="12">
        <v>3</v>
      </c>
      <c r="L19" s="3" t="s">
        <v>52</v>
      </c>
      <c r="M19" s="3" t="s">
        <v>75</v>
      </c>
      <c r="N19" s="12">
        <v>3</v>
      </c>
      <c r="Q19" s="3" t="s">
        <v>52</v>
      </c>
      <c r="R19" s="3" t="s">
        <v>41</v>
      </c>
      <c r="S19" s="12">
        <v>3</v>
      </c>
    </row>
    <row r="20" spans="1:20" ht="13.8" thickBot="1" x14ac:dyDescent="0.3">
      <c r="B20" s="3" t="s">
        <v>53</v>
      </c>
      <c r="C20" s="3" t="s">
        <v>62</v>
      </c>
      <c r="D20" s="24">
        <v>5</v>
      </c>
      <c r="G20" s="3" t="s">
        <v>53</v>
      </c>
      <c r="H20" s="3" t="s">
        <v>98</v>
      </c>
      <c r="I20" s="24">
        <v>5</v>
      </c>
      <c r="L20" s="3" t="s">
        <v>53</v>
      </c>
      <c r="M20" s="3" t="s">
        <v>76</v>
      </c>
      <c r="N20" s="11">
        <v>1</v>
      </c>
      <c r="Q20" s="3" t="s">
        <v>53</v>
      </c>
      <c r="R20" s="3" t="s">
        <v>36</v>
      </c>
      <c r="S20" s="24">
        <v>5</v>
      </c>
    </row>
    <row r="21" spans="1:20" ht="13.8" thickBot="1" x14ac:dyDescent="0.3"/>
    <row r="22" spans="1:20" ht="13.8" thickBot="1" x14ac:dyDescent="0.3">
      <c r="A22" s="3" t="s">
        <v>10</v>
      </c>
      <c r="B22" s="3" t="s">
        <v>51</v>
      </c>
      <c r="C22" s="3" t="s">
        <v>63</v>
      </c>
      <c r="D22" s="11">
        <v>1</v>
      </c>
      <c r="F22" s="8" t="s">
        <v>99</v>
      </c>
      <c r="G22" s="3" t="s">
        <v>51</v>
      </c>
      <c r="H22" s="3" t="s">
        <v>101</v>
      </c>
      <c r="I22" s="11">
        <v>1</v>
      </c>
      <c r="K22" s="8"/>
      <c r="L22" s="8"/>
      <c r="M22" s="13" t="s">
        <v>21</v>
      </c>
      <c r="N22" s="4">
        <v>3</v>
      </c>
      <c r="P22" s="8"/>
      <c r="Q22" s="8"/>
      <c r="R22" s="13" t="s">
        <v>21</v>
      </c>
      <c r="S22" s="4">
        <v>3</v>
      </c>
    </row>
    <row r="23" spans="1:20" ht="13.8" thickBot="1" x14ac:dyDescent="0.3">
      <c r="B23" s="3" t="s">
        <v>52</v>
      </c>
      <c r="C23" s="3" t="s">
        <v>64</v>
      </c>
      <c r="D23" s="12">
        <v>3</v>
      </c>
      <c r="F23" s="8"/>
      <c r="G23" s="3" t="s">
        <v>52</v>
      </c>
      <c r="H23" s="3" t="s">
        <v>100</v>
      </c>
      <c r="I23" s="12">
        <v>3</v>
      </c>
      <c r="K23" s="8"/>
      <c r="L23" s="8"/>
      <c r="M23" s="14" t="s">
        <v>22</v>
      </c>
      <c r="N23" s="7">
        <v>15</v>
      </c>
      <c r="P23" s="8"/>
      <c r="Q23" s="8"/>
      <c r="R23" s="14" t="s">
        <v>22</v>
      </c>
      <c r="S23" s="7">
        <v>15</v>
      </c>
    </row>
    <row r="24" spans="1:20" ht="13.8" thickBot="1" x14ac:dyDescent="0.3">
      <c r="B24" s="3" t="s">
        <v>53</v>
      </c>
      <c r="C24" s="3" t="s">
        <v>65</v>
      </c>
      <c r="D24" s="24">
        <v>5</v>
      </c>
      <c r="F24" s="8"/>
      <c r="G24" s="3" t="s">
        <v>53</v>
      </c>
      <c r="H24" s="3" t="s">
        <v>98</v>
      </c>
      <c r="I24" s="24">
        <v>5</v>
      </c>
      <c r="K24" s="8"/>
      <c r="L24" s="8"/>
      <c r="M24" s="5"/>
      <c r="N24" s="7"/>
      <c r="P24" s="8"/>
      <c r="Q24" s="8"/>
      <c r="R24" s="5"/>
      <c r="S24" s="7"/>
    </row>
    <row r="25" spans="1:20" ht="13.8" thickBot="1" x14ac:dyDescent="0.3">
      <c r="F25" s="8"/>
      <c r="G25" s="8"/>
      <c r="K25" s="8"/>
      <c r="L25" s="8"/>
      <c r="M25" s="14" t="s">
        <v>82</v>
      </c>
      <c r="N25" s="9" t="s">
        <v>48</v>
      </c>
      <c r="P25" s="8"/>
      <c r="Q25" s="8"/>
      <c r="R25" s="14" t="s">
        <v>88</v>
      </c>
      <c r="S25" s="9" t="s">
        <v>48</v>
      </c>
    </row>
    <row r="26" spans="1:20" ht="13.8" thickBot="1" x14ac:dyDescent="0.3">
      <c r="A26" s="3" t="s">
        <v>11</v>
      </c>
      <c r="B26" s="3" t="s">
        <v>51</v>
      </c>
      <c r="C26" s="3" t="s">
        <v>92</v>
      </c>
      <c r="D26" s="11">
        <v>1</v>
      </c>
      <c r="F26" s="8"/>
      <c r="G26" s="8"/>
      <c r="H26" s="13" t="s">
        <v>21</v>
      </c>
      <c r="I26" s="4">
        <v>4</v>
      </c>
      <c r="K26" s="8"/>
      <c r="L26" s="8"/>
      <c r="M26" s="14" t="s">
        <v>83</v>
      </c>
      <c r="N26" s="10" t="s">
        <v>50</v>
      </c>
      <c r="P26" s="8"/>
      <c r="Q26" s="8"/>
      <c r="R26" s="14" t="s">
        <v>81</v>
      </c>
      <c r="S26" s="10" t="s">
        <v>50</v>
      </c>
    </row>
    <row r="27" spans="1:20" ht="13.8" thickBot="1" x14ac:dyDescent="0.3">
      <c r="B27" s="3" t="s">
        <v>52</v>
      </c>
      <c r="C27" s="3" t="s">
        <v>89</v>
      </c>
      <c r="D27" s="12">
        <v>3</v>
      </c>
      <c r="F27" s="8"/>
      <c r="G27" s="8"/>
      <c r="H27" s="14" t="s">
        <v>22</v>
      </c>
      <c r="I27" s="7">
        <v>20</v>
      </c>
      <c r="K27" s="8"/>
      <c r="L27" s="8"/>
      <c r="M27" s="15" t="s">
        <v>84</v>
      </c>
      <c r="N27" s="23" t="s">
        <v>49</v>
      </c>
      <c r="P27" s="8"/>
      <c r="Q27" s="8"/>
      <c r="R27" s="15" t="s">
        <v>36</v>
      </c>
      <c r="S27" s="23" t="s">
        <v>49</v>
      </c>
    </row>
    <row r="28" spans="1:20" ht="13.8" thickBot="1" x14ac:dyDescent="0.3">
      <c r="B28" s="3" t="s">
        <v>53</v>
      </c>
      <c r="C28" s="3" t="s">
        <v>90</v>
      </c>
      <c r="D28" s="24">
        <v>5</v>
      </c>
      <c r="H28" s="5"/>
      <c r="I28" s="7"/>
      <c r="S28" s="19"/>
      <c r="T28" s="6"/>
    </row>
    <row r="29" spans="1:20" ht="13.8" thickBot="1" x14ac:dyDescent="0.3">
      <c r="H29" s="14" t="s">
        <v>80</v>
      </c>
      <c r="I29" s="9" t="s">
        <v>106</v>
      </c>
    </row>
    <row r="30" spans="1:20" ht="13.8" thickBot="1" x14ac:dyDescent="0.3">
      <c r="A30" s="8"/>
      <c r="B30" s="8"/>
      <c r="C30" s="13" t="s">
        <v>21</v>
      </c>
      <c r="D30" s="4">
        <v>5</v>
      </c>
      <c r="H30" s="14" t="s">
        <v>79</v>
      </c>
      <c r="I30" s="10" t="s">
        <v>108</v>
      </c>
    </row>
    <row r="31" spans="1:20" ht="13.8" thickBot="1" x14ac:dyDescent="0.3">
      <c r="A31" s="8"/>
      <c r="B31" s="8"/>
      <c r="C31" s="14" t="s">
        <v>22</v>
      </c>
      <c r="D31" s="7">
        <v>25</v>
      </c>
      <c r="H31" s="15" t="s">
        <v>24</v>
      </c>
      <c r="I31" s="23" t="s">
        <v>109</v>
      </c>
      <c r="R31" s="13" t="s">
        <v>21</v>
      </c>
      <c r="S31" s="20">
        <v>14</v>
      </c>
      <c r="T31" s="21"/>
    </row>
    <row r="32" spans="1:20" x14ac:dyDescent="0.25">
      <c r="A32" s="8"/>
      <c r="B32" s="8"/>
      <c r="C32" s="5"/>
      <c r="D32" s="7"/>
      <c r="R32" s="14" t="s">
        <v>22</v>
      </c>
      <c r="S32" s="19">
        <v>70</v>
      </c>
      <c r="T32" s="22"/>
    </row>
    <row r="33" spans="1:20" ht="13.8" thickBot="1" x14ac:dyDescent="0.3">
      <c r="A33" s="8"/>
      <c r="B33" s="8"/>
      <c r="C33" s="14" t="s">
        <v>77</v>
      </c>
      <c r="D33" s="9" t="s">
        <v>45</v>
      </c>
      <c r="R33" s="5"/>
      <c r="S33" s="19"/>
      <c r="T33" s="22"/>
    </row>
    <row r="34" spans="1:20" ht="13.8" thickBot="1" x14ac:dyDescent="0.3">
      <c r="A34" s="8"/>
      <c r="B34" s="8"/>
      <c r="C34" s="14" t="s">
        <v>78</v>
      </c>
      <c r="D34" s="10" t="s">
        <v>47</v>
      </c>
      <c r="R34" s="14" t="s">
        <v>85</v>
      </c>
      <c r="S34" s="25">
        <v>15</v>
      </c>
      <c r="T34" s="26">
        <v>34</v>
      </c>
    </row>
    <row r="35" spans="1:20" ht="13.8" thickBot="1" x14ac:dyDescent="0.3">
      <c r="A35" s="8"/>
      <c r="B35" s="8"/>
      <c r="C35" s="15" t="s">
        <v>36</v>
      </c>
      <c r="D35" s="23" t="s">
        <v>46</v>
      </c>
      <c r="R35" s="14" t="s">
        <v>86</v>
      </c>
      <c r="S35" s="27">
        <v>35</v>
      </c>
      <c r="T35" s="28">
        <v>49</v>
      </c>
    </row>
    <row r="36" spans="1:20" ht="13.8" thickBot="1" x14ac:dyDescent="0.3">
      <c r="R36" s="15" t="s">
        <v>87</v>
      </c>
      <c r="S36" s="29">
        <v>50</v>
      </c>
      <c r="T36" s="30">
        <v>75</v>
      </c>
    </row>
  </sheetData>
  <mergeCells count="5">
    <mergeCell ref="B9:C9"/>
    <mergeCell ref="G9:H9"/>
    <mergeCell ref="L9:M9"/>
    <mergeCell ref="Q9:R9"/>
    <mergeCell ref="F10:F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0. Summary</vt:lpstr>
      <vt:lpstr>1. Restricted</vt:lpstr>
      <vt:lpstr>2. Unrestricted</vt:lpstr>
      <vt:lpstr>3. Full Closure</vt:lpstr>
      <vt:lpstr>Data</vt:lpstr>
      <vt:lpstr>Data Sheet</vt:lpstr>
      <vt:lpstr>'1. Restricted'!Print_Area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Kimbley-Brown, Keiron (IS)</dc:creator>
  <cp:lastModifiedBy>SIMMONS, Robert (Colas Ltd)</cp:lastModifiedBy>
  <cp:lastPrinted>2018-05-01T10:28:40Z</cp:lastPrinted>
  <dcterms:created xsi:type="dcterms:W3CDTF">2013-04-08T12:59:15Z</dcterms:created>
  <dcterms:modified xsi:type="dcterms:W3CDTF">2018-11-02T08:36:33Z</dcterms:modified>
</cp:coreProperties>
</file>